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UR\Desktop\"/>
    </mc:Choice>
  </mc:AlternateContent>
  <workbookProtection workbookAlgorithmName="SHA-512" workbookHashValue="ekzI3fU47pgcSfV6usXXY9Ya91xNYJDdiCJt/VqisXdFsSrargDIfN+MzWNL5v5j749fIgDTYeQDN9nZpXgxxQ==" workbookSaltValue="yEugAnAn1ND2ZRQcRUjidA==" workbookSpinCount="100000" lockStructure="1"/>
  <bookViews>
    <workbookView xWindow="0" yWindow="0" windowWidth="28770" windowHeight="8130"/>
  </bookViews>
  <sheets>
    <sheet name="BUYUK" sheetId="3" r:id="rId1"/>
    <sheet name="KUCUK" sheetId="4" r:id="rId2"/>
  </sheets>
  <calcPr calcId="152511"/>
</workbook>
</file>

<file path=xl/calcChain.xml><?xml version="1.0" encoding="utf-8"?>
<calcChain xmlns="http://schemas.openxmlformats.org/spreadsheetml/2006/main">
  <c r="I40" i="3" l="1"/>
  <c r="O40" i="3" s="1"/>
  <c r="I35" i="3"/>
  <c r="I35" i="4"/>
  <c r="I39" i="4"/>
  <c r="O39" i="4" s="1"/>
  <c r="I38" i="4"/>
  <c r="L38" i="4" l="1"/>
  <c r="O38" i="4"/>
  <c r="L39" i="4"/>
  <c r="L40" i="3"/>
  <c r="I36" i="4"/>
  <c r="I37" i="4" s="1"/>
  <c r="I41" i="4"/>
  <c r="L41" i="4" s="1"/>
  <c r="I40" i="4"/>
  <c r="O25" i="4"/>
  <c r="L25" i="4"/>
  <c r="I25" i="4"/>
  <c r="F25" i="4"/>
  <c r="O24" i="4"/>
  <c r="L24" i="4"/>
  <c r="I24" i="4"/>
  <c r="F24" i="4"/>
  <c r="O23" i="4"/>
  <c r="L23" i="4"/>
  <c r="I23" i="4"/>
  <c r="F23" i="4"/>
  <c r="O22" i="4"/>
  <c r="L22" i="4"/>
  <c r="I22" i="4"/>
  <c r="F22" i="4"/>
  <c r="O21" i="4"/>
  <c r="L21" i="4"/>
  <c r="I21" i="4"/>
  <c r="F21" i="4"/>
  <c r="O20" i="4"/>
  <c r="L20" i="4"/>
  <c r="I20" i="4"/>
  <c r="F20" i="4"/>
  <c r="L40" i="4" l="1"/>
  <c r="O40" i="4"/>
  <c r="O41" i="4"/>
  <c r="J46" i="4"/>
  <c r="H46" i="4" s="1"/>
  <c r="J47" i="4"/>
  <c r="H47" i="4" s="1"/>
  <c r="J44" i="4"/>
  <c r="H44" i="4" s="1"/>
  <c r="J45" i="4"/>
  <c r="H45" i="4" s="1"/>
  <c r="I39" i="3"/>
  <c r="I41" i="3"/>
  <c r="I38" i="3"/>
  <c r="L38" i="3" l="1"/>
  <c r="O38" i="3"/>
  <c r="L41" i="3"/>
  <c r="O41" i="3"/>
  <c r="L39" i="3"/>
  <c r="O39" i="3"/>
  <c r="O25" i="3"/>
  <c r="L25" i="3"/>
  <c r="I25" i="3"/>
  <c r="F25" i="3"/>
  <c r="O24" i="3"/>
  <c r="L24" i="3"/>
  <c r="I24" i="3"/>
  <c r="F24" i="3"/>
  <c r="O23" i="3"/>
  <c r="L23" i="3"/>
  <c r="I23" i="3"/>
  <c r="F23" i="3"/>
  <c r="O22" i="3"/>
  <c r="L22" i="3"/>
  <c r="I22" i="3"/>
  <c r="F22" i="3"/>
  <c r="O21" i="3"/>
  <c r="L21" i="3"/>
  <c r="I21" i="3"/>
  <c r="F21" i="3"/>
  <c r="O20" i="3"/>
  <c r="L20" i="3"/>
  <c r="I20" i="3"/>
  <c r="F20" i="3"/>
  <c r="I36" i="3" l="1"/>
  <c r="I37" i="3" s="1"/>
  <c r="J44" i="3" s="1"/>
  <c r="H44" i="3" s="1"/>
  <c r="J47" i="3" l="1"/>
  <c r="H47" i="3" s="1"/>
  <c r="J46" i="3"/>
  <c r="H46" i="3" s="1"/>
  <c r="J45" i="3"/>
  <c r="H45" i="3" s="1"/>
</calcChain>
</file>

<file path=xl/sharedStrings.xml><?xml version="1.0" encoding="utf-8"?>
<sst xmlns="http://schemas.openxmlformats.org/spreadsheetml/2006/main" count="158" uniqueCount="46">
  <si>
    <t>TEST SONUÇLARI</t>
  </si>
  <si>
    <t>MEKAN</t>
  </si>
  <si>
    <t>BÖLÜM</t>
  </si>
  <si>
    <t>KANAL</t>
  </si>
  <si>
    <t>SIZDIRMAZLIK SINIFI</t>
  </si>
  <si>
    <t>CLASS C</t>
  </si>
  <si>
    <t>TABLO 2</t>
  </si>
  <si>
    <t>HAVA KAÇAĞI</t>
  </si>
  <si>
    <t>KAÇAK LİMİTLERİ</t>
  </si>
  <si>
    <t>DÜŞÜK BASINÇ</t>
  </si>
  <si>
    <t>ORTA BASINÇ</t>
  </si>
  <si>
    <t>YÜKSEK BASINÇ</t>
  </si>
  <si>
    <t>p değeri Pascal cinsinden diferansiyel basınç değeri olarak alınır.</t>
  </si>
  <si>
    <t>CLASS A</t>
  </si>
  <si>
    <t>CLASS B</t>
  </si>
  <si>
    <t>CLASS D</t>
  </si>
  <si>
    <t>L/s.m²</t>
  </si>
  <si>
    <t>x</t>
  </si>
  <si>
    <t>:</t>
  </si>
  <si>
    <t>TABLO 32</t>
  </si>
  <si>
    <t>Önerilen maximum test basınçları (sızdırmazlık oranlarıyla)</t>
  </si>
  <si>
    <t>Pa</t>
  </si>
  <si>
    <t>KANAL KAÇAK TESTİ</t>
  </si>
  <si>
    <t>KANAL YÜZEY ALANI</t>
  </si>
  <si>
    <t>m²</t>
  </si>
  <si>
    <t>TEST SONUCU AÇIKLAMASI</t>
  </si>
  <si>
    <t>m³/h</t>
  </si>
  <si>
    <t>'YA GÖRE</t>
  </si>
  <si>
    <t>'YE GÖRE</t>
  </si>
  <si>
    <t>MÜSAADE EDİLEN MİKTAR                           CLASS A</t>
  </si>
  <si>
    <t>TEST CİHAZI</t>
  </si>
  <si>
    <t>L/s</t>
  </si>
  <si>
    <t>TARİH :</t>
  </si>
  <si>
    <t>Maximum kanal kaçakları (L/s.m²)</t>
  </si>
  <si>
    <t>Statik                                      Basınç                                             Farkı (Pa)</t>
  </si>
  <si>
    <t>ΔP2</t>
  </si>
  <si>
    <t>TOPLAM KANAL KAÇAĞI</t>
  </si>
  <si>
    <t>ÖLÇÜLEN KAÇAK MİKTARI (1 m² için)</t>
  </si>
  <si>
    <t>TOPLAM KANAL KAÇAĞI (Q=2,256 x √ ΔP2)</t>
  </si>
  <si>
    <t>DİYAFRAM BASINÇ FARKI</t>
  </si>
  <si>
    <t>KANAL BASINÇ DEĞERİ</t>
  </si>
  <si>
    <t>TOPLAM KANAL KAÇAĞI (Q=8,978 x √ ΔP2)</t>
  </si>
  <si>
    <t>TETİSAN KANAL SIZDIRMAZLIK TEST CİHAZI (BÜYÜK ORIFICE)</t>
  </si>
  <si>
    <t>ACAR HAKAN BAYRAMOĞLU
(0532) 546 9890</t>
  </si>
  <si>
    <t>SINIFLANDIRMA (CLASSIFICATION)</t>
  </si>
  <si>
    <t>TETİSAN KANAL SIZDIRMAZLIK TEST CİHAZI (KÜÇÜK ORIFICE)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</si>
</sst>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\ &quot;L/s.m²&quot;"/>
    <numFmt numFmtId="166" formatCode="#,##0.0\ &quot;Pa&quot;"/>
    <numFmt numFmtId="167" formatCode="#,##0\ &quot;m³/h&quot;"/>
    <numFmt numFmtId="168" formatCode="0.0000"/>
  </numFmts>
  <fonts count="8" x14ac:knownFonts="1">
    <font>
      <sz val="10"/>
      <name val="Arial"/>
      <charset val="162"/>
    </font>
    <font>
      <sz val="11"/>
      <name val="Arial Narrow"/>
      <family val="2"/>
      <charset val="162"/>
    </font>
    <font>
      <b/>
      <sz val="12"/>
      <name val="Wingdings 2"/>
      <family val="1"/>
      <charset val="2"/>
    </font>
    <font>
      <b/>
      <sz val="26"/>
      <name val="Arial Narrow"/>
      <family val="2"/>
      <charset val="162"/>
    </font>
    <font>
      <b/>
      <sz val="11"/>
      <name val="Arial Narrow"/>
      <family val="2"/>
      <charset val="162"/>
    </font>
    <font>
      <sz val="10"/>
      <name val="Arial Narrow"/>
      <family val="2"/>
      <charset val="162"/>
    </font>
    <font>
      <vertAlign val="superscript"/>
      <sz val="10"/>
      <name val="Arial Narrow"/>
      <family val="2"/>
      <charset val="162"/>
    </font>
    <font>
      <b/>
      <sz val="11"/>
      <color rgb="FFFF0000"/>
      <name val="Arial Narrow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2" fontId="6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horizontal="right" vertical="center"/>
    </xf>
    <xf numFmtId="0" fontId="5" fillId="3" borderId="6" xfId="0" applyFont="1" applyFill="1" applyBorder="1" applyAlignment="1" applyProtection="1">
      <alignment vertical="center"/>
    </xf>
    <xf numFmtId="0" fontId="5" fillId="3" borderId="7" xfId="0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right" vertical="center"/>
    </xf>
    <xf numFmtId="0" fontId="1" fillId="0" borderId="4" xfId="0" applyFont="1" applyFill="1" applyBorder="1" applyAlignment="1" applyProtection="1">
      <alignment horizontal="right" vertical="center"/>
    </xf>
    <xf numFmtId="0" fontId="1" fillId="0" borderId="4" xfId="0" quotePrefix="1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left" vertical="center"/>
    </xf>
    <xf numFmtId="0" fontId="1" fillId="5" borderId="4" xfId="0" applyFont="1" applyFill="1" applyBorder="1" applyAlignment="1" applyProtection="1">
      <alignment horizontal="left" vertical="center"/>
    </xf>
    <xf numFmtId="0" fontId="1" fillId="6" borderId="3" xfId="0" applyFont="1" applyFill="1" applyBorder="1" applyAlignment="1" applyProtection="1">
      <alignment horizontal="left" vertical="center"/>
    </xf>
    <xf numFmtId="0" fontId="1" fillId="6" borderId="4" xfId="0" applyFont="1" applyFill="1" applyBorder="1" applyAlignment="1" applyProtection="1">
      <alignment horizontal="left" vertical="center"/>
    </xf>
    <xf numFmtId="0" fontId="5" fillId="4" borderId="4" xfId="0" applyFont="1" applyFill="1" applyBorder="1" applyAlignment="1" applyProtection="1">
      <alignment horizontal="left" vertical="center"/>
    </xf>
    <xf numFmtId="0" fontId="5" fillId="6" borderId="4" xfId="0" applyFont="1" applyFill="1" applyBorder="1" applyAlignment="1" applyProtection="1">
      <alignment horizontal="left" vertical="center"/>
    </xf>
    <xf numFmtId="2" fontId="1" fillId="4" borderId="4" xfId="0" applyNumberFormat="1" applyFont="1" applyFill="1" applyBorder="1" applyAlignment="1" applyProtection="1">
      <alignment vertical="center"/>
      <protection locked="0"/>
    </xf>
    <xf numFmtId="0" fontId="1" fillId="4" borderId="4" xfId="0" applyFont="1" applyFill="1" applyBorder="1" applyAlignment="1" applyProtection="1">
      <alignment vertical="center"/>
      <protection locked="0"/>
    </xf>
    <xf numFmtId="1" fontId="7" fillId="4" borderId="4" xfId="0" applyNumberFormat="1" applyFont="1" applyFill="1" applyBorder="1" applyAlignment="1" applyProtection="1">
      <alignment vertical="center"/>
      <protection locked="0"/>
    </xf>
    <xf numFmtId="2" fontId="1" fillId="6" borderId="4" xfId="0" applyNumberFormat="1" applyFont="1" applyFill="1" applyBorder="1" applyAlignment="1" applyProtection="1">
      <alignment vertical="center"/>
    </xf>
    <xf numFmtId="164" fontId="1" fillId="6" borderId="2" xfId="0" applyNumberFormat="1" applyFont="1" applyFill="1" applyBorder="1" applyAlignment="1" applyProtection="1">
      <alignment vertical="center"/>
    </xf>
    <xf numFmtId="166" fontId="1" fillId="5" borderId="12" xfId="0" applyNumberFormat="1" applyFont="1" applyFill="1" applyBorder="1" applyAlignment="1" applyProtection="1">
      <alignment horizontal="center" vertical="center"/>
    </xf>
    <xf numFmtId="165" fontId="1" fillId="5" borderId="12" xfId="0" applyNumberFormat="1" applyFont="1" applyFill="1" applyBorder="1" applyAlignment="1" applyProtection="1">
      <alignment horizontal="center" vertical="center"/>
    </xf>
    <xf numFmtId="2" fontId="1" fillId="0" borderId="3" xfId="0" applyNumberFormat="1" applyFont="1" applyFill="1" applyBorder="1" applyAlignment="1" applyProtection="1">
      <alignment horizontal="center" vertical="center"/>
    </xf>
    <xf numFmtId="2" fontId="1" fillId="0" borderId="4" xfId="0" applyNumberFormat="1" applyFont="1" applyFill="1" applyBorder="1" applyAlignment="1" applyProtection="1">
      <alignment horizontal="center" vertical="center"/>
    </xf>
    <xf numFmtId="2" fontId="1" fillId="0" borderId="5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1" fillId="6" borderId="5" xfId="0" applyFont="1" applyFill="1" applyBorder="1" applyAlignment="1" applyProtection="1">
      <alignment horizontal="left" vertical="center"/>
    </xf>
    <xf numFmtId="0" fontId="1" fillId="6" borderId="12" xfId="0" applyFont="1" applyFill="1" applyBorder="1" applyAlignment="1" applyProtection="1">
      <alignment horizontal="left" vertical="center"/>
    </xf>
    <xf numFmtId="0" fontId="1" fillId="6" borderId="3" xfId="0" applyFont="1" applyFill="1" applyBorder="1" applyAlignment="1" applyProtection="1">
      <alignment horizontal="left" vertical="center"/>
    </xf>
    <xf numFmtId="0" fontId="1" fillId="6" borderId="4" xfId="0" applyFont="1" applyFill="1" applyBorder="1" applyAlignment="1" applyProtection="1">
      <alignment horizontal="left" vertical="center"/>
    </xf>
    <xf numFmtId="0" fontId="1" fillId="4" borderId="3" xfId="0" applyFont="1" applyFill="1" applyBorder="1" applyAlignment="1" applyProtection="1">
      <alignment horizontal="left" vertical="center"/>
    </xf>
    <xf numFmtId="0" fontId="1" fillId="4" borderId="4" xfId="0" applyFont="1" applyFill="1" applyBorder="1" applyAlignment="1" applyProtection="1">
      <alignment horizontal="left" vertical="center"/>
    </xf>
    <xf numFmtId="0" fontId="1" fillId="4" borderId="5" xfId="0" applyFont="1" applyFill="1" applyBorder="1" applyAlignment="1" applyProtection="1">
      <alignment horizontal="left" vertical="center"/>
    </xf>
    <xf numFmtId="0" fontId="1" fillId="4" borderId="12" xfId="0" applyFont="1" applyFill="1" applyBorder="1" applyAlignment="1" applyProtection="1">
      <alignment horizontal="left" vertical="center"/>
    </xf>
    <xf numFmtId="3" fontId="7" fillId="4" borderId="12" xfId="0" applyNumberFormat="1" applyFont="1" applyFill="1" applyBorder="1" applyAlignment="1" applyProtection="1">
      <alignment horizontal="right" vertical="center"/>
      <protection locked="0"/>
    </xf>
    <xf numFmtId="3" fontId="7" fillId="4" borderId="3" xfId="0" applyNumberFormat="1" applyFont="1" applyFill="1" applyBorder="1" applyAlignment="1" applyProtection="1">
      <alignment horizontal="right" vertical="center"/>
      <protection locked="0"/>
    </xf>
    <xf numFmtId="1" fontId="7" fillId="4" borderId="12" xfId="0" applyNumberFormat="1" applyFont="1" applyFill="1" applyBorder="1" applyAlignment="1" applyProtection="1">
      <alignment horizontal="right" vertical="center"/>
      <protection locked="0"/>
    </xf>
    <xf numFmtId="1" fontId="7" fillId="4" borderId="3" xfId="0" applyNumberFormat="1" applyFont="1" applyFill="1" applyBorder="1" applyAlignment="1" applyProtection="1">
      <alignment horizontal="right" vertical="center"/>
      <protection locked="0"/>
    </xf>
    <xf numFmtId="2" fontId="1" fillId="6" borderId="12" xfId="0" applyNumberFormat="1" applyFont="1" applyFill="1" applyBorder="1" applyAlignment="1" applyProtection="1">
      <alignment horizontal="right" vertical="center"/>
    </xf>
    <xf numFmtId="2" fontId="1" fillId="6" borderId="3" xfId="0" applyNumberFormat="1" applyFont="1" applyFill="1" applyBorder="1" applyAlignment="1" applyProtection="1">
      <alignment horizontal="right" vertical="center"/>
    </xf>
    <xf numFmtId="168" fontId="1" fillId="6" borderId="6" xfId="0" applyNumberFormat="1" applyFont="1" applyFill="1" applyBorder="1" applyAlignment="1" applyProtection="1">
      <alignment horizontal="right" vertical="center"/>
    </xf>
    <xf numFmtId="168" fontId="1" fillId="6" borderId="0" xfId="0" applyNumberFormat="1" applyFont="1" applyFill="1" applyBorder="1" applyAlignment="1" applyProtection="1">
      <alignment horizontal="right" vertical="center"/>
    </xf>
    <xf numFmtId="167" fontId="1" fillId="5" borderId="12" xfId="0" applyNumberFormat="1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12" xfId="0" applyFont="1" applyFill="1" applyBorder="1" applyAlignment="1" applyProtection="1">
      <alignment horizontal="left" vertical="center"/>
      <protection locked="0"/>
    </xf>
    <xf numFmtId="2" fontId="7" fillId="4" borderId="12" xfId="0" applyNumberFormat="1" applyFont="1" applyFill="1" applyBorder="1" applyAlignment="1" applyProtection="1">
      <alignment horizontal="right" vertical="center"/>
      <protection locked="0"/>
    </xf>
    <xf numFmtId="2" fontId="7" fillId="4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 applyProtection="1">
      <alignment horizontal="center" vertical="center"/>
    </xf>
    <xf numFmtId="164" fontId="5" fillId="0" borderId="12" xfId="0" applyNumberFormat="1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left" vertical="center"/>
    </xf>
    <xf numFmtId="0" fontId="1" fillId="6" borderId="11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tabSelected="1" zoomScale="115" zoomScaleNormal="115" workbookViewId="0">
      <selection activeCell="I33" sqref="I33:N33"/>
    </sheetView>
  </sheetViews>
  <sheetFormatPr defaultColWidth="4.7109375" defaultRowHeight="16.5" x14ac:dyDescent="0.2"/>
  <cols>
    <col min="1" max="1" width="8.7109375" style="2" customWidth="1"/>
    <col min="2" max="17" width="4.7109375" style="2" customWidth="1"/>
    <col min="18" max="18" width="4.7109375" style="2"/>
    <col min="19" max="19" width="19.5703125" style="2" customWidth="1"/>
    <col min="20" max="16384" width="4.7109375" style="2"/>
  </cols>
  <sheetData>
    <row r="1" spans="1:17" ht="16.5" customHeight="1" x14ac:dyDescent="0.2">
      <c r="A1" s="79" t="s">
        <v>22</v>
      </c>
      <c r="B1" s="80"/>
      <c r="C1" s="80"/>
      <c r="D1" s="80"/>
      <c r="E1" s="80"/>
      <c r="F1" s="80"/>
      <c r="G1" s="80"/>
      <c r="H1" s="80"/>
      <c r="I1" s="80"/>
      <c r="J1" s="81"/>
      <c r="K1" s="88" t="s">
        <v>43</v>
      </c>
      <c r="L1" s="89"/>
      <c r="M1" s="89"/>
      <c r="N1" s="89"/>
      <c r="O1" s="89"/>
      <c r="P1" s="89"/>
      <c r="Q1" s="90"/>
    </row>
    <row r="2" spans="1:17" ht="16.5" customHeight="1" x14ac:dyDescent="0.2">
      <c r="A2" s="82"/>
      <c r="B2" s="83"/>
      <c r="C2" s="83"/>
      <c r="D2" s="83"/>
      <c r="E2" s="83"/>
      <c r="F2" s="83"/>
      <c r="G2" s="83"/>
      <c r="H2" s="83"/>
      <c r="I2" s="83"/>
      <c r="J2" s="84"/>
      <c r="K2" s="91"/>
      <c r="L2" s="92"/>
      <c r="M2" s="92"/>
      <c r="N2" s="92"/>
      <c r="O2" s="92"/>
      <c r="P2" s="92"/>
      <c r="Q2" s="93"/>
    </row>
    <row r="3" spans="1:17" ht="16.5" customHeight="1" x14ac:dyDescent="0.2">
      <c r="A3" s="85"/>
      <c r="B3" s="86"/>
      <c r="C3" s="86"/>
      <c r="D3" s="86"/>
      <c r="E3" s="86"/>
      <c r="F3" s="86"/>
      <c r="G3" s="86"/>
      <c r="H3" s="86"/>
      <c r="I3" s="86"/>
      <c r="J3" s="87"/>
      <c r="K3" s="94"/>
      <c r="L3" s="95"/>
      <c r="M3" s="95"/>
      <c r="N3" s="95"/>
      <c r="O3" s="95"/>
      <c r="P3" s="95"/>
      <c r="Q3" s="96"/>
    </row>
    <row r="4" spans="1:17" s="5" customFormat="1" ht="9.9499999999999993" customHeight="1" x14ac:dyDescent="0.2">
      <c r="A4" s="3"/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</row>
    <row r="5" spans="1:17" x14ac:dyDescent="0.2">
      <c r="A5" s="97" t="s">
        <v>6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</row>
    <row r="6" spans="1:17" s="7" customFormat="1" ht="12.75" x14ac:dyDescent="0.2">
      <c r="A6" s="6"/>
      <c r="B6" s="100" t="s">
        <v>7</v>
      </c>
      <c r="C6" s="101"/>
      <c r="D6" s="101"/>
      <c r="E6" s="101"/>
      <c r="F6" s="101"/>
      <c r="G6" s="101"/>
      <c r="H6" s="101"/>
      <c r="I6" s="102"/>
      <c r="J6" s="69" t="s">
        <v>8</v>
      </c>
      <c r="K6" s="69"/>
      <c r="L6" s="69"/>
      <c r="M6" s="69"/>
      <c r="N6" s="69"/>
      <c r="O6" s="69"/>
      <c r="P6" s="69"/>
      <c r="Q6" s="69"/>
    </row>
    <row r="7" spans="1:17" s="7" customFormat="1" ht="12.75" x14ac:dyDescent="0.2">
      <c r="A7" s="6"/>
      <c r="B7" s="100">
        <v>1</v>
      </c>
      <c r="C7" s="101"/>
      <c r="D7" s="101"/>
      <c r="E7" s="101"/>
      <c r="F7" s="101"/>
      <c r="G7" s="101"/>
      <c r="H7" s="101"/>
      <c r="I7" s="102"/>
      <c r="J7" s="69">
        <v>2</v>
      </c>
      <c r="K7" s="69"/>
      <c r="L7" s="69"/>
      <c r="M7" s="69"/>
      <c r="N7" s="69"/>
      <c r="O7" s="69"/>
      <c r="P7" s="69"/>
      <c r="Q7" s="69"/>
    </row>
    <row r="8" spans="1:17" s="7" customFormat="1" ht="12.75" x14ac:dyDescent="0.2">
      <c r="A8" s="6"/>
      <c r="B8" s="100" t="s">
        <v>44</v>
      </c>
      <c r="C8" s="101"/>
      <c r="D8" s="101"/>
      <c r="E8" s="101"/>
      <c r="F8" s="101"/>
      <c r="G8" s="101"/>
      <c r="H8" s="101"/>
      <c r="I8" s="102"/>
      <c r="J8" s="69" t="s">
        <v>16</v>
      </c>
      <c r="K8" s="69"/>
      <c r="L8" s="69"/>
      <c r="M8" s="69"/>
      <c r="N8" s="69"/>
      <c r="O8" s="69"/>
      <c r="P8" s="69"/>
      <c r="Q8" s="69"/>
    </row>
    <row r="9" spans="1:17" s="7" customFormat="1" ht="15" x14ac:dyDescent="0.2">
      <c r="A9" s="6"/>
      <c r="B9" s="105" t="s">
        <v>9</v>
      </c>
      <c r="C9" s="106"/>
      <c r="D9" s="106"/>
      <c r="E9" s="106"/>
      <c r="F9" s="101" t="s">
        <v>13</v>
      </c>
      <c r="G9" s="101"/>
      <c r="H9" s="101"/>
      <c r="I9" s="102"/>
      <c r="J9" s="107">
        <v>2.7E-2</v>
      </c>
      <c r="K9" s="108"/>
      <c r="L9" s="108"/>
      <c r="M9" s="108"/>
      <c r="N9" s="8" t="s">
        <v>17</v>
      </c>
      <c r="O9" s="9" t="s">
        <v>35</v>
      </c>
      <c r="P9" s="1">
        <v>0.65</v>
      </c>
      <c r="Q9" s="10"/>
    </row>
    <row r="10" spans="1:17" s="7" customFormat="1" ht="15" x14ac:dyDescent="0.2">
      <c r="A10" s="6"/>
      <c r="B10" s="105" t="s">
        <v>10</v>
      </c>
      <c r="C10" s="106"/>
      <c r="D10" s="106"/>
      <c r="E10" s="106"/>
      <c r="F10" s="101" t="s">
        <v>14</v>
      </c>
      <c r="G10" s="101"/>
      <c r="H10" s="101"/>
      <c r="I10" s="102"/>
      <c r="J10" s="107">
        <v>8.9999999999999993E-3</v>
      </c>
      <c r="K10" s="108"/>
      <c r="L10" s="108"/>
      <c r="M10" s="108"/>
      <c r="N10" s="8" t="s">
        <v>17</v>
      </c>
      <c r="O10" s="9" t="s">
        <v>35</v>
      </c>
      <c r="P10" s="1">
        <v>0.65</v>
      </c>
      <c r="Q10" s="10"/>
    </row>
    <row r="11" spans="1:17" s="7" customFormat="1" ht="15" x14ac:dyDescent="0.2">
      <c r="A11" s="6"/>
      <c r="B11" s="105" t="s">
        <v>11</v>
      </c>
      <c r="C11" s="106"/>
      <c r="D11" s="106"/>
      <c r="E11" s="106"/>
      <c r="F11" s="101" t="s">
        <v>5</v>
      </c>
      <c r="G11" s="101"/>
      <c r="H11" s="101"/>
      <c r="I11" s="102"/>
      <c r="J11" s="107">
        <v>3.0000000000000001E-3</v>
      </c>
      <c r="K11" s="108"/>
      <c r="L11" s="108"/>
      <c r="M11" s="108"/>
      <c r="N11" s="8" t="s">
        <v>17</v>
      </c>
      <c r="O11" s="9" t="s">
        <v>35</v>
      </c>
      <c r="P11" s="1">
        <v>0.65</v>
      </c>
      <c r="Q11" s="10"/>
    </row>
    <row r="12" spans="1:17" s="7" customFormat="1" ht="15" x14ac:dyDescent="0.2">
      <c r="A12" s="6"/>
      <c r="B12" s="105" t="s">
        <v>11</v>
      </c>
      <c r="C12" s="106"/>
      <c r="D12" s="106"/>
      <c r="E12" s="106"/>
      <c r="F12" s="101" t="s">
        <v>15</v>
      </c>
      <c r="G12" s="101"/>
      <c r="H12" s="101"/>
      <c r="I12" s="102"/>
      <c r="J12" s="107">
        <v>1E-3</v>
      </c>
      <c r="K12" s="108"/>
      <c r="L12" s="108"/>
      <c r="M12" s="108"/>
      <c r="N12" s="8" t="s">
        <v>17</v>
      </c>
      <c r="O12" s="9" t="s">
        <v>35</v>
      </c>
      <c r="P12" s="1">
        <v>0.65</v>
      </c>
      <c r="Q12" s="10"/>
    </row>
    <row r="13" spans="1:17" s="7" customFormat="1" ht="12.75" x14ac:dyDescent="0.2">
      <c r="A13" s="11"/>
      <c r="B13" s="69" t="s">
        <v>12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9.9499999999999993" customHeight="1" x14ac:dyDescent="0.2">
      <c r="A14" s="5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x14ac:dyDescent="0.2">
      <c r="A15" s="13" t="s">
        <v>4</v>
      </c>
      <c r="B15" s="14"/>
      <c r="C15" s="14"/>
      <c r="D15" s="14"/>
      <c r="E15" s="14"/>
      <c r="F15" s="15" t="s">
        <v>18</v>
      </c>
      <c r="G15" s="63" t="s">
        <v>5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1:17" x14ac:dyDescent="0.2">
      <c r="A16" s="72" t="s">
        <v>19</v>
      </c>
      <c r="B16" s="73"/>
      <c r="C16" s="73"/>
      <c r="D16" s="74" t="s">
        <v>20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5"/>
    </row>
    <row r="17" spans="1:17" s="7" customFormat="1" ht="12.75" x14ac:dyDescent="0.2">
      <c r="A17" s="16"/>
      <c r="B17" s="76" t="s">
        <v>34</v>
      </c>
      <c r="C17" s="76"/>
      <c r="D17" s="76"/>
      <c r="E17" s="76"/>
      <c r="F17" s="69" t="s">
        <v>33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s="7" customFormat="1" ht="12.75" x14ac:dyDescent="0.2">
      <c r="A18" s="16"/>
      <c r="B18" s="77"/>
      <c r="C18" s="77"/>
      <c r="D18" s="77"/>
      <c r="E18" s="77"/>
      <c r="F18" s="69" t="s">
        <v>13</v>
      </c>
      <c r="G18" s="69"/>
      <c r="H18" s="69"/>
      <c r="I18" s="69" t="s">
        <v>14</v>
      </c>
      <c r="J18" s="69"/>
      <c r="K18" s="69"/>
      <c r="L18" s="69" t="s">
        <v>5</v>
      </c>
      <c r="M18" s="69"/>
      <c r="N18" s="69"/>
      <c r="O18" s="69" t="s">
        <v>15</v>
      </c>
      <c r="P18" s="69"/>
      <c r="Q18" s="69"/>
    </row>
    <row r="19" spans="1:17" s="7" customFormat="1" ht="12.75" x14ac:dyDescent="0.2">
      <c r="A19" s="16"/>
      <c r="B19" s="78"/>
      <c r="C19" s="78"/>
      <c r="D19" s="78"/>
      <c r="E19" s="78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s="7" customFormat="1" ht="12.75" x14ac:dyDescent="0.2">
      <c r="A20" s="16"/>
      <c r="B20" s="69">
        <v>200</v>
      </c>
      <c r="C20" s="69"/>
      <c r="D20" s="69"/>
      <c r="E20" s="69"/>
      <c r="F20" s="70">
        <f t="shared" ref="F20:F25" si="0">$J$9*POWER(B20,$P$9)</f>
        <v>0.84534358506691021</v>
      </c>
      <c r="G20" s="70"/>
      <c r="H20" s="70"/>
      <c r="I20" s="70">
        <f t="shared" ref="I20:I25" si="1">$J$10*POWER(B20,$P$10)</f>
        <v>0.28178119502230337</v>
      </c>
      <c r="J20" s="70"/>
      <c r="K20" s="70"/>
      <c r="L20" s="70">
        <f t="shared" ref="L20:L25" si="2">$J$11*POWER(B20,$P$11)</f>
        <v>9.3927065007434474E-2</v>
      </c>
      <c r="M20" s="70"/>
      <c r="N20" s="70"/>
      <c r="O20" s="70">
        <f t="shared" ref="O20:O25" si="3">$J$12*POWER(B20,$P$12)</f>
        <v>3.1309021669144822E-2</v>
      </c>
      <c r="P20" s="70"/>
      <c r="Q20" s="70"/>
    </row>
    <row r="21" spans="1:17" s="7" customFormat="1" ht="12.75" x14ac:dyDescent="0.2">
      <c r="A21" s="16"/>
      <c r="B21" s="69">
        <v>400</v>
      </c>
      <c r="C21" s="69"/>
      <c r="D21" s="69"/>
      <c r="E21" s="69"/>
      <c r="F21" s="70">
        <f t="shared" si="0"/>
        <v>1.3264862682050538</v>
      </c>
      <c r="G21" s="70"/>
      <c r="H21" s="70"/>
      <c r="I21" s="70">
        <f t="shared" si="1"/>
        <v>0.44216208940168461</v>
      </c>
      <c r="J21" s="70"/>
      <c r="K21" s="70"/>
      <c r="L21" s="70">
        <f t="shared" si="2"/>
        <v>0.14738736313389489</v>
      </c>
      <c r="M21" s="70"/>
      <c r="N21" s="70"/>
      <c r="O21" s="70">
        <f t="shared" si="3"/>
        <v>4.9129121044631623E-2</v>
      </c>
      <c r="P21" s="70"/>
      <c r="Q21" s="70"/>
    </row>
    <row r="22" spans="1:17" s="7" customFormat="1" ht="12.75" x14ac:dyDescent="0.2">
      <c r="A22" s="16"/>
      <c r="B22" s="69">
        <v>600</v>
      </c>
      <c r="C22" s="69"/>
      <c r="D22" s="69"/>
      <c r="E22" s="69"/>
      <c r="F22" s="70">
        <f t="shared" si="0"/>
        <v>1.7264820877672575</v>
      </c>
      <c r="G22" s="70"/>
      <c r="H22" s="70"/>
      <c r="I22" s="70">
        <f t="shared" si="1"/>
        <v>0.57549402925575244</v>
      </c>
      <c r="J22" s="70"/>
      <c r="K22" s="70"/>
      <c r="L22" s="70">
        <f t="shared" si="2"/>
        <v>0.19183134308525082</v>
      </c>
      <c r="M22" s="70"/>
      <c r="N22" s="70"/>
      <c r="O22" s="70">
        <f t="shared" si="3"/>
        <v>6.3943781028416941E-2</v>
      </c>
      <c r="P22" s="70"/>
      <c r="Q22" s="70"/>
    </row>
    <row r="23" spans="1:17" s="7" customFormat="1" ht="12.75" x14ac:dyDescent="0.2">
      <c r="A23" s="16"/>
      <c r="B23" s="69">
        <v>800</v>
      </c>
      <c r="C23" s="69"/>
      <c r="D23" s="69"/>
      <c r="E23" s="69"/>
      <c r="F23" s="70">
        <f t="shared" si="0"/>
        <v>2.081480064224178</v>
      </c>
      <c r="G23" s="70"/>
      <c r="H23" s="70"/>
      <c r="I23" s="70">
        <f t="shared" si="1"/>
        <v>0.69382668807472603</v>
      </c>
      <c r="J23" s="70"/>
      <c r="K23" s="70"/>
      <c r="L23" s="70">
        <f t="shared" si="2"/>
        <v>0.23127556269157534</v>
      </c>
      <c r="M23" s="70"/>
      <c r="N23" s="70"/>
      <c r="O23" s="70">
        <f t="shared" si="3"/>
        <v>7.7091854230525114E-2</v>
      </c>
      <c r="P23" s="70"/>
      <c r="Q23" s="70"/>
    </row>
    <row r="24" spans="1:17" s="7" customFormat="1" ht="12.75" x14ac:dyDescent="0.2">
      <c r="A24" s="16"/>
      <c r="B24" s="69">
        <v>1000</v>
      </c>
      <c r="C24" s="69"/>
      <c r="D24" s="69"/>
      <c r="E24" s="69"/>
      <c r="F24" s="70">
        <f t="shared" si="0"/>
        <v>2.406377532961113</v>
      </c>
      <c r="G24" s="70"/>
      <c r="H24" s="70"/>
      <c r="I24" s="70">
        <f t="shared" si="1"/>
        <v>0.80212584432037104</v>
      </c>
      <c r="J24" s="70"/>
      <c r="K24" s="70"/>
      <c r="L24" s="70">
        <f t="shared" si="2"/>
        <v>0.26737528144012368</v>
      </c>
      <c r="M24" s="70"/>
      <c r="N24" s="70"/>
      <c r="O24" s="70">
        <f t="shared" si="3"/>
        <v>8.9125093813374565E-2</v>
      </c>
      <c r="P24" s="70"/>
      <c r="Q24" s="70"/>
    </row>
    <row r="25" spans="1:17" s="7" customFormat="1" ht="12.75" x14ac:dyDescent="0.2">
      <c r="A25" s="17"/>
      <c r="B25" s="69">
        <v>1200</v>
      </c>
      <c r="C25" s="69"/>
      <c r="D25" s="69"/>
      <c r="E25" s="69"/>
      <c r="F25" s="70">
        <f t="shared" si="0"/>
        <v>2.7091407827315437</v>
      </c>
      <c r="G25" s="70"/>
      <c r="H25" s="70"/>
      <c r="I25" s="70">
        <f t="shared" si="1"/>
        <v>0.90304692757718119</v>
      </c>
      <c r="J25" s="70"/>
      <c r="K25" s="70"/>
      <c r="L25" s="70">
        <f t="shared" si="2"/>
        <v>0.3010156425257271</v>
      </c>
      <c r="M25" s="70"/>
      <c r="N25" s="70"/>
      <c r="O25" s="70">
        <f t="shared" si="3"/>
        <v>0.10033854750857571</v>
      </c>
      <c r="P25" s="70"/>
      <c r="Q25" s="70"/>
    </row>
    <row r="26" spans="1:17" ht="9.9499999999999993" customHeight="1" x14ac:dyDescent="0.2">
      <c r="A26" s="5"/>
      <c r="B26" s="12"/>
      <c r="C26" s="12"/>
      <c r="D26" s="12"/>
      <c r="E26" s="12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x14ac:dyDescent="0.2">
      <c r="A27" s="62" t="s">
        <v>0</v>
      </c>
      <c r="B27" s="62"/>
      <c r="C27" s="62"/>
      <c r="D27" s="62"/>
      <c r="E27" s="62"/>
      <c r="F27" s="62"/>
      <c r="G27" s="62"/>
      <c r="H27" s="62"/>
      <c r="I27" s="62"/>
      <c r="J27" s="62"/>
      <c r="K27" s="62" t="s">
        <v>32</v>
      </c>
      <c r="L27" s="62"/>
      <c r="M27" s="62"/>
      <c r="N27" s="63"/>
      <c r="O27" s="63"/>
      <c r="P27" s="63"/>
      <c r="Q27" s="63"/>
    </row>
    <row r="28" spans="1:17" x14ac:dyDescent="0.2">
      <c r="A28" s="64" t="s">
        <v>1</v>
      </c>
      <c r="B28" s="65"/>
      <c r="C28" s="65"/>
      <c r="D28" s="19" t="s">
        <v>18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1:17" x14ac:dyDescent="0.2">
      <c r="A29" s="64" t="s">
        <v>2</v>
      </c>
      <c r="B29" s="65"/>
      <c r="C29" s="65"/>
      <c r="D29" s="19" t="s">
        <v>18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7" x14ac:dyDescent="0.2">
      <c r="A30" s="64" t="s">
        <v>3</v>
      </c>
      <c r="B30" s="65"/>
      <c r="C30" s="65"/>
      <c r="D30" s="19" t="s">
        <v>18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7" x14ac:dyDescent="0.2">
      <c r="A31" s="64" t="s">
        <v>30</v>
      </c>
      <c r="B31" s="65"/>
      <c r="C31" s="65"/>
      <c r="D31" s="19" t="s">
        <v>18</v>
      </c>
      <c r="E31" s="71" t="s">
        <v>42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1:17" ht="15" customHeight="1" x14ac:dyDescent="0.2">
      <c r="A32" s="49" t="s">
        <v>23</v>
      </c>
      <c r="B32" s="50"/>
      <c r="C32" s="50"/>
      <c r="D32" s="50"/>
      <c r="E32" s="50"/>
      <c r="F32" s="50"/>
      <c r="G32" s="50"/>
      <c r="H32" s="30"/>
      <c r="I32" s="67">
        <v>200</v>
      </c>
      <c r="J32" s="67"/>
      <c r="K32" s="67"/>
      <c r="L32" s="67"/>
      <c r="M32" s="67"/>
      <c r="N32" s="68"/>
      <c r="O32" s="32"/>
      <c r="P32" s="51" t="s">
        <v>24</v>
      </c>
      <c r="Q32" s="52"/>
    </row>
    <row r="33" spans="1:17" ht="15" customHeight="1" x14ac:dyDescent="0.2">
      <c r="A33" s="49" t="s">
        <v>40</v>
      </c>
      <c r="B33" s="50"/>
      <c r="C33" s="50"/>
      <c r="D33" s="50"/>
      <c r="E33" s="50"/>
      <c r="F33" s="50"/>
      <c r="G33" s="50"/>
      <c r="H33" s="30"/>
      <c r="I33" s="53">
        <v>1000</v>
      </c>
      <c r="J33" s="53"/>
      <c r="K33" s="53"/>
      <c r="L33" s="53"/>
      <c r="M33" s="53"/>
      <c r="N33" s="54"/>
      <c r="O33" s="33"/>
      <c r="P33" s="51" t="s">
        <v>21</v>
      </c>
      <c r="Q33" s="52"/>
    </row>
    <row r="34" spans="1:17" ht="15" customHeight="1" x14ac:dyDescent="0.2">
      <c r="A34" s="49" t="s">
        <v>39</v>
      </c>
      <c r="B34" s="50"/>
      <c r="C34" s="50"/>
      <c r="D34" s="50"/>
      <c r="E34" s="50"/>
      <c r="F34" s="50"/>
      <c r="G34" s="50"/>
      <c r="H34" s="30"/>
      <c r="I34" s="55">
        <v>257</v>
      </c>
      <c r="J34" s="55"/>
      <c r="K34" s="55"/>
      <c r="L34" s="55"/>
      <c r="M34" s="55"/>
      <c r="N34" s="56"/>
      <c r="O34" s="34"/>
      <c r="P34" s="51" t="s">
        <v>21</v>
      </c>
      <c r="Q34" s="52"/>
    </row>
    <row r="35" spans="1:17" ht="15" customHeight="1" x14ac:dyDescent="0.2">
      <c r="A35" s="28" t="s">
        <v>41</v>
      </c>
      <c r="B35" s="29"/>
      <c r="C35" s="29"/>
      <c r="D35" s="29"/>
      <c r="E35" s="29"/>
      <c r="F35" s="29"/>
      <c r="G35" s="29"/>
      <c r="H35" s="31"/>
      <c r="I35" s="57">
        <f>8.978*SQRT(I34)</f>
        <v>143.92828904701119</v>
      </c>
      <c r="J35" s="57"/>
      <c r="K35" s="57"/>
      <c r="L35" s="57"/>
      <c r="M35" s="57"/>
      <c r="N35" s="58"/>
      <c r="O35" s="35"/>
      <c r="P35" s="45" t="s">
        <v>26</v>
      </c>
      <c r="Q35" s="46"/>
    </row>
    <row r="36" spans="1:17" ht="15" customHeight="1" x14ac:dyDescent="0.2">
      <c r="A36" s="47" t="s">
        <v>36</v>
      </c>
      <c r="B36" s="48"/>
      <c r="C36" s="48"/>
      <c r="D36" s="48"/>
      <c r="E36" s="48"/>
      <c r="F36" s="48"/>
      <c r="G36" s="48"/>
      <c r="H36" s="31"/>
      <c r="I36" s="57">
        <f>I35*1000/3600</f>
        <v>39.980080290836447</v>
      </c>
      <c r="J36" s="57"/>
      <c r="K36" s="57"/>
      <c r="L36" s="57"/>
      <c r="M36" s="57"/>
      <c r="N36" s="58"/>
      <c r="O36" s="35"/>
      <c r="P36" s="45" t="s">
        <v>31</v>
      </c>
      <c r="Q36" s="46"/>
    </row>
    <row r="37" spans="1:17" x14ac:dyDescent="0.2">
      <c r="A37" s="28" t="s">
        <v>37</v>
      </c>
      <c r="B37" s="29"/>
      <c r="C37" s="29"/>
      <c r="D37" s="29"/>
      <c r="E37" s="29"/>
      <c r="F37" s="29"/>
      <c r="G37" s="29"/>
      <c r="H37" s="31"/>
      <c r="I37" s="59">
        <f>I36/I32</f>
        <v>0.19990040145418222</v>
      </c>
      <c r="J37" s="60"/>
      <c r="K37" s="60"/>
      <c r="L37" s="60"/>
      <c r="M37" s="60"/>
      <c r="N37" s="60"/>
      <c r="O37" s="36"/>
      <c r="P37" s="103" t="s">
        <v>16</v>
      </c>
      <c r="Q37" s="104"/>
    </row>
    <row r="38" spans="1:17" x14ac:dyDescent="0.2">
      <c r="A38" s="26" t="s">
        <v>29</v>
      </c>
      <c r="B38" s="27"/>
      <c r="C38" s="27"/>
      <c r="D38" s="27"/>
      <c r="E38" s="27"/>
      <c r="F38" s="27"/>
      <c r="G38" s="27" t="s">
        <v>13</v>
      </c>
      <c r="H38" s="27"/>
      <c r="I38" s="38">
        <f>(POWER($I$33,P9))*J9</f>
        <v>2.406377532961113</v>
      </c>
      <c r="J38" s="38"/>
      <c r="K38" s="38"/>
      <c r="L38" s="37">
        <f>((($I$32*I38)*3.6)*(($I$32*I38)*3.6))/(8.978*8.978)</f>
        <v>37242.027722216822</v>
      </c>
      <c r="M38" s="37"/>
      <c r="N38" s="37"/>
      <c r="O38" s="61">
        <f>I32*I38</f>
        <v>481.2755065922226</v>
      </c>
      <c r="P38" s="61"/>
      <c r="Q38" s="61"/>
    </row>
    <row r="39" spans="1:17" x14ac:dyDescent="0.2">
      <c r="A39" s="26" t="s">
        <v>29</v>
      </c>
      <c r="B39" s="27"/>
      <c r="C39" s="27"/>
      <c r="D39" s="27"/>
      <c r="E39" s="27"/>
      <c r="F39" s="27"/>
      <c r="G39" s="27" t="s">
        <v>14</v>
      </c>
      <c r="H39" s="27"/>
      <c r="I39" s="38">
        <f>(POWER($I$33,P10))*J10</f>
        <v>0.80212584432037104</v>
      </c>
      <c r="J39" s="38"/>
      <c r="K39" s="38"/>
      <c r="L39" s="37">
        <f>((($I$32*I39)*3.6)*(($I$32*I39)*3.6))/(8.978*8.978)</f>
        <v>4138.0030802463143</v>
      </c>
      <c r="M39" s="37"/>
      <c r="N39" s="37"/>
      <c r="O39" s="61">
        <f>I33*I39</f>
        <v>802.12584432037102</v>
      </c>
      <c r="P39" s="61"/>
      <c r="Q39" s="61"/>
    </row>
    <row r="40" spans="1:17" x14ac:dyDescent="0.2">
      <c r="A40" s="26" t="s">
        <v>29</v>
      </c>
      <c r="B40" s="27"/>
      <c r="C40" s="27"/>
      <c r="D40" s="27"/>
      <c r="E40" s="27"/>
      <c r="F40" s="27"/>
      <c r="G40" s="27" t="s">
        <v>5</v>
      </c>
      <c r="H40" s="27"/>
      <c r="I40" s="38">
        <f>(POWER($I$33,P11))*J11</f>
        <v>0.26737528144012368</v>
      </c>
      <c r="J40" s="38"/>
      <c r="K40" s="38"/>
      <c r="L40" s="37">
        <f>((($I$32*I40*3.6)*($I$32*I40*3.6))/(8.978*8.978))</f>
        <v>459.77812002736835</v>
      </c>
      <c r="M40" s="37"/>
      <c r="N40" s="37"/>
      <c r="O40" s="61">
        <f>I34*I40</f>
        <v>68.715447330111786</v>
      </c>
      <c r="P40" s="61"/>
      <c r="Q40" s="61"/>
    </row>
    <row r="41" spans="1:17" x14ac:dyDescent="0.2">
      <c r="A41" s="26" t="s">
        <v>29</v>
      </c>
      <c r="B41" s="27"/>
      <c r="C41" s="27"/>
      <c r="D41" s="27"/>
      <c r="E41" s="27"/>
      <c r="F41" s="27"/>
      <c r="G41" s="27" t="s">
        <v>15</v>
      </c>
      <c r="H41" s="27"/>
      <c r="I41" s="38">
        <f>(POWER($I$33,P12))*J12</f>
        <v>8.9125093813374565E-2</v>
      </c>
      <c r="J41" s="38"/>
      <c r="K41" s="38"/>
      <c r="L41" s="37">
        <f>((($I$32*I41)*3.6)*(($I$32*I41)*3.6))/(8.978*8.978)</f>
        <v>51.086457780818684</v>
      </c>
      <c r="M41" s="37"/>
      <c r="N41" s="37"/>
      <c r="O41" s="61">
        <f>I35*I41</f>
        <v>12.827622263713364</v>
      </c>
      <c r="P41" s="61"/>
      <c r="Q41" s="61"/>
    </row>
    <row r="42" spans="1:17" s="5" customFormat="1" ht="9.9499999999999993" customHeight="1" x14ac:dyDescent="0.2"/>
    <row r="43" spans="1:17" ht="15" customHeight="1" x14ac:dyDescent="0.2">
      <c r="A43" s="42" t="s">
        <v>25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4"/>
    </row>
    <row r="44" spans="1:17" ht="15" customHeight="1" x14ac:dyDescent="0.2">
      <c r="A44" s="20"/>
      <c r="B44" s="21"/>
      <c r="C44" s="23" t="s">
        <v>13</v>
      </c>
      <c r="D44" s="24" t="s">
        <v>27</v>
      </c>
      <c r="E44" s="21"/>
      <c r="F44" s="21"/>
      <c r="G44" s="21"/>
      <c r="H44" s="25" t="str">
        <f>IF(J44="Kaçak Miktarı Uygundur","P","O")</f>
        <v>P</v>
      </c>
      <c r="I44" s="22" t="s">
        <v>18</v>
      </c>
      <c r="J44" s="39" t="str">
        <f>IF(I38&gt;$I$37,"Kaçak Miktarı Uygundur","Kaçak Miktarı Uygun Değildir")</f>
        <v>Kaçak Miktarı Uygundur</v>
      </c>
      <c r="K44" s="40"/>
      <c r="L44" s="40"/>
      <c r="M44" s="40"/>
      <c r="N44" s="40"/>
      <c r="O44" s="40"/>
      <c r="P44" s="40"/>
      <c r="Q44" s="41"/>
    </row>
    <row r="45" spans="1:17" ht="15" customHeight="1" x14ac:dyDescent="0.2">
      <c r="A45" s="20"/>
      <c r="B45" s="21"/>
      <c r="C45" s="23" t="s">
        <v>14</v>
      </c>
      <c r="D45" s="24" t="s">
        <v>28</v>
      </c>
      <c r="E45" s="21"/>
      <c r="F45" s="21"/>
      <c r="G45" s="21"/>
      <c r="H45" s="25" t="str">
        <f>IF(J45="Kaçak Miktarı Uygundur","P","O")</f>
        <v>P</v>
      </c>
      <c r="I45" s="22" t="s">
        <v>18</v>
      </c>
      <c r="J45" s="39" t="str">
        <f>IF(I39&gt;$I$37,"Kaçak Miktarı Uygundur","Kaçak Miktarı Uygun Değildir")</f>
        <v>Kaçak Miktarı Uygundur</v>
      </c>
      <c r="K45" s="40"/>
      <c r="L45" s="40"/>
      <c r="M45" s="40"/>
      <c r="N45" s="40"/>
      <c r="O45" s="40"/>
      <c r="P45" s="40"/>
      <c r="Q45" s="41"/>
    </row>
    <row r="46" spans="1:17" ht="15" customHeight="1" x14ac:dyDescent="0.2">
      <c r="A46" s="20"/>
      <c r="B46" s="21"/>
      <c r="C46" s="23" t="s">
        <v>5</v>
      </c>
      <c r="D46" s="24" t="s">
        <v>28</v>
      </c>
      <c r="E46" s="21"/>
      <c r="F46" s="21"/>
      <c r="G46" s="21"/>
      <c r="H46" s="25" t="str">
        <f>IF(J46="Kaçak Miktarı Uygundur","P","O")</f>
        <v>P</v>
      </c>
      <c r="I46" s="22" t="s">
        <v>18</v>
      </c>
      <c r="J46" s="39" t="str">
        <f>IF(I40&gt;$I$37,"Kaçak Miktarı Uygundur","Kaçak Miktarı Uygun Değildir")</f>
        <v>Kaçak Miktarı Uygundur</v>
      </c>
      <c r="K46" s="40"/>
      <c r="L46" s="40"/>
      <c r="M46" s="40"/>
      <c r="N46" s="40"/>
      <c r="O46" s="40"/>
      <c r="P46" s="40"/>
      <c r="Q46" s="41"/>
    </row>
    <row r="47" spans="1:17" x14ac:dyDescent="0.2">
      <c r="A47" s="20"/>
      <c r="B47" s="21"/>
      <c r="C47" s="23" t="s">
        <v>15</v>
      </c>
      <c r="D47" s="24" t="s">
        <v>28</v>
      </c>
      <c r="E47" s="21"/>
      <c r="F47" s="21"/>
      <c r="G47" s="21"/>
      <c r="H47" s="25" t="str">
        <f>IF(J47="Kaçak Miktarı Uygundur","P","O")</f>
        <v>O</v>
      </c>
      <c r="I47" s="22" t="s">
        <v>18</v>
      </c>
      <c r="J47" s="39" t="str">
        <f>IF(I41&gt;$I$37,"Kaçak Miktarı Uygundur","Kaçak Miktarı Uygun Değildir")</f>
        <v>Kaçak Miktarı Uygun Değildir</v>
      </c>
      <c r="K47" s="40"/>
      <c r="L47" s="40"/>
      <c r="M47" s="40"/>
      <c r="N47" s="40"/>
      <c r="O47" s="40"/>
      <c r="P47" s="40"/>
      <c r="Q47" s="41"/>
    </row>
  </sheetData>
  <sheetProtection algorithmName="SHA-512" hashValue="SpvRGCDYK/91pFfgx0+YnMyM5nqXvmQz3ivXyygTg53odQlIt5FBBwusnXh+AwZOR6+zenfApbe9dFqpwjGPfA==" saltValue="o0F9RyFWKF916bCdBI/Pmg==" spinCount="100000" sheet="1" objects="1" scenarios="1" selectLockedCells="1"/>
  <protectedRanges>
    <protectedRange password="EDB1" sqref="G15" name="Range3"/>
    <protectedRange password="EDB1" sqref="I32:I35 P37:Q37 O9:O12 A32:H35 K32:Q35" name="Range1"/>
    <protectedRange password="EDB1" sqref="E28:Q31" name="Range2"/>
  </protectedRanges>
  <mergeCells count="105">
    <mergeCell ref="A1:J3"/>
    <mergeCell ref="K1:Q3"/>
    <mergeCell ref="A5:Q5"/>
    <mergeCell ref="B6:I6"/>
    <mergeCell ref="J6:Q6"/>
    <mergeCell ref="B7:I7"/>
    <mergeCell ref="J7:Q7"/>
    <mergeCell ref="P37:Q37"/>
    <mergeCell ref="B11:E11"/>
    <mergeCell ref="F11:I11"/>
    <mergeCell ref="J11:M11"/>
    <mergeCell ref="B12:E12"/>
    <mergeCell ref="F12:I12"/>
    <mergeCell ref="J12:M12"/>
    <mergeCell ref="B8:I8"/>
    <mergeCell ref="J8:Q8"/>
    <mergeCell ref="B9:E9"/>
    <mergeCell ref="F9:I9"/>
    <mergeCell ref="J9:M9"/>
    <mergeCell ref="B10:E10"/>
    <mergeCell ref="F10:I10"/>
    <mergeCell ref="J10:M10"/>
    <mergeCell ref="B13:Q13"/>
    <mergeCell ref="G15:Q15"/>
    <mergeCell ref="A16:C16"/>
    <mergeCell ref="D16:Q16"/>
    <mergeCell ref="B17:E19"/>
    <mergeCell ref="F17:Q17"/>
    <mergeCell ref="F18:H19"/>
    <mergeCell ref="I18:K19"/>
    <mergeCell ref="L18:N19"/>
    <mergeCell ref="O18:Q19"/>
    <mergeCell ref="B20:E20"/>
    <mergeCell ref="F20:H20"/>
    <mergeCell ref="I20:K20"/>
    <mergeCell ref="L20:N20"/>
    <mergeCell ref="O20:Q20"/>
    <mergeCell ref="B21:E21"/>
    <mergeCell ref="F21:H21"/>
    <mergeCell ref="I21:K21"/>
    <mergeCell ref="L21:N21"/>
    <mergeCell ref="O21:Q21"/>
    <mergeCell ref="B22:E22"/>
    <mergeCell ref="F22:H22"/>
    <mergeCell ref="I22:K22"/>
    <mergeCell ref="L22:N22"/>
    <mergeCell ref="O22:Q22"/>
    <mergeCell ref="B23:E23"/>
    <mergeCell ref="F23:H23"/>
    <mergeCell ref="I23:K23"/>
    <mergeCell ref="L23:N23"/>
    <mergeCell ref="O23:Q23"/>
    <mergeCell ref="B24:E24"/>
    <mergeCell ref="F24:H24"/>
    <mergeCell ref="I24:K24"/>
    <mergeCell ref="L24:N24"/>
    <mergeCell ref="O24:Q24"/>
    <mergeCell ref="A27:J27"/>
    <mergeCell ref="K27:M27"/>
    <mergeCell ref="N27:Q27"/>
    <mergeCell ref="A28:C28"/>
    <mergeCell ref="E28:Q28"/>
    <mergeCell ref="A29:C29"/>
    <mergeCell ref="E29:Q29"/>
    <mergeCell ref="I32:N32"/>
    <mergeCell ref="B25:E25"/>
    <mergeCell ref="F25:H25"/>
    <mergeCell ref="I25:K25"/>
    <mergeCell ref="L25:N25"/>
    <mergeCell ref="O25:Q25"/>
    <mergeCell ref="A30:C30"/>
    <mergeCell ref="E30:Q30"/>
    <mergeCell ref="A31:C31"/>
    <mergeCell ref="E31:Q31"/>
    <mergeCell ref="I37:N37"/>
    <mergeCell ref="I38:K38"/>
    <mergeCell ref="L38:N38"/>
    <mergeCell ref="O38:Q38"/>
    <mergeCell ref="O39:Q39"/>
    <mergeCell ref="O40:Q40"/>
    <mergeCell ref="O41:Q41"/>
    <mergeCell ref="I39:K39"/>
    <mergeCell ref="A32:G32"/>
    <mergeCell ref="P32:Q32"/>
    <mergeCell ref="P35:Q35"/>
    <mergeCell ref="A36:G36"/>
    <mergeCell ref="P36:Q36"/>
    <mergeCell ref="A33:G33"/>
    <mergeCell ref="P33:Q33"/>
    <mergeCell ref="A34:G34"/>
    <mergeCell ref="P34:Q34"/>
    <mergeCell ref="I33:N33"/>
    <mergeCell ref="I34:N34"/>
    <mergeCell ref="I35:N35"/>
    <mergeCell ref="I36:N36"/>
    <mergeCell ref="L39:N39"/>
    <mergeCell ref="I40:K40"/>
    <mergeCell ref="L40:N40"/>
    <mergeCell ref="I41:K41"/>
    <mergeCell ref="L41:N41"/>
    <mergeCell ref="J47:Q47"/>
    <mergeCell ref="A43:Q43"/>
    <mergeCell ref="J44:Q44"/>
    <mergeCell ref="J45:Q45"/>
    <mergeCell ref="J46:Q4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zoomScale="115" zoomScaleNormal="115" workbookViewId="0">
      <selection activeCell="G15" sqref="G15:Q15"/>
    </sheetView>
  </sheetViews>
  <sheetFormatPr defaultColWidth="4.7109375" defaultRowHeight="16.5" x14ac:dyDescent="0.2"/>
  <cols>
    <col min="1" max="1" width="8.7109375" style="2" customWidth="1"/>
    <col min="2" max="17" width="4.7109375" style="2" customWidth="1"/>
    <col min="18" max="16384" width="4.7109375" style="2"/>
  </cols>
  <sheetData>
    <row r="1" spans="1:17" ht="16.5" customHeight="1" x14ac:dyDescent="0.2">
      <c r="A1" s="79" t="s">
        <v>22</v>
      </c>
      <c r="B1" s="80"/>
      <c r="C1" s="80"/>
      <c r="D1" s="80"/>
      <c r="E1" s="80"/>
      <c r="F1" s="80"/>
      <c r="G1" s="80"/>
      <c r="H1" s="80"/>
      <c r="I1" s="80"/>
      <c r="J1" s="81"/>
      <c r="K1" s="88" t="s">
        <v>43</v>
      </c>
      <c r="L1" s="89"/>
      <c r="M1" s="89"/>
      <c r="N1" s="89"/>
      <c r="O1" s="89"/>
      <c r="P1" s="89"/>
      <c r="Q1" s="90"/>
    </row>
    <row r="2" spans="1:17" ht="16.5" customHeight="1" x14ac:dyDescent="0.2">
      <c r="A2" s="82"/>
      <c r="B2" s="83"/>
      <c r="C2" s="83"/>
      <c r="D2" s="83"/>
      <c r="E2" s="83"/>
      <c r="F2" s="83"/>
      <c r="G2" s="83"/>
      <c r="H2" s="83"/>
      <c r="I2" s="83"/>
      <c r="J2" s="84"/>
      <c r="K2" s="91"/>
      <c r="L2" s="92"/>
      <c r="M2" s="92"/>
      <c r="N2" s="92"/>
      <c r="O2" s="92"/>
      <c r="P2" s="92"/>
      <c r="Q2" s="93"/>
    </row>
    <row r="3" spans="1:17" ht="16.5" customHeight="1" x14ac:dyDescent="0.2">
      <c r="A3" s="85"/>
      <c r="B3" s="86"/>
      <c r="C3" s="86"/>
      <c r="D3" s="86"/>
      <c r="E3" s="86"/>
      <c r="F3" s="86"/>
      <c r="G3" s="86"/>
      <c r="H3" s="86"/>
      <c r="I3" s="86"/>
      <c r="J3" s="87"/>
      <c r="K3" s="94"/>
      <c r="L3" s="95"/>
      <c r="M3" s="95"/>
      <c r="N3" s="95"/>
      <c r="O3" s="95"/>
      <c r="P3" s="95"/>
      <c r="Q3" s="96"/>
    </row>
    <row r="4" spans="1:17" s="5" customFormat="1" ht="9.9499999999999993" customHeight="1" x14ac:dyDescent="0.2">
      <c r="A4" s="3"/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</row>
    <row r="5" spans="1:17" x14ac:dyDescent="0.2">
      <c r="A5" s="97" t="s">
        <v>6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</row>
    <row r="6" spans="1:17" s="7" customFormat="1" ht="12.75" x14ac:dyDescent="0.2">
      <c r="A6" s="6"/>
      <c r="B6" s="100" t="s">
        <v>7</v>
      </c>
      <c r="C6" s="101"/>
      <c r="D6" s="101"/>
      <c r="E6" s="101"/>
      <c r="F6" s="101"/>
      <c r="G6" s="101"/>
      <c r="H6" s="101"/>
      <c r="I6" s="102"/>
      <c r="J6" s="69" t="s">
        <v>8</v>
      </c>
      <c r="K6" s="69"/>
      <c r="L6" s="69"/>
      <c r="M6" s="69"/>
      <c r="N6" s="69"/>
      <c r="O6" s="69"/>
      <c r="P6" s="69"/>
      <c r="Q6" s="69"/>
    </row>
    <row r="7" spans="1:17" s="7" customFormat="1" ht="12.75" x14ac:dyDescent="0.2">
      <c r="A7" s="6"/>
      <c r="B7" s="100">
        <v>1</v>
      </c>
      <c r="C7" s="101"/>
      <c r="D7" s="101"/>
      <c r="E7" s="101"/>
      <c r="F7" s="101"/>
      <c r="G7" s="101"/>
      <c r="H7" s="101"/>
      <c r="I7" s="102"/>
      <c r="J7" s="69">
        <v>2</v>
      </c>
      <c r="K7" s="69"/>
      <c r="L7" s="69"/>
      <c r="M7" s="69"/>
      <c r="N7" s="69"/>
      <c r="O7" s="69"/>
      <c r="P7" s="69"/>
      <c r="Q7" s="69"/>
    </row>
    <row r="8" spans="1:17" s="7" customFormat="1" ht="12.75" x14ac:dyDescent="0.2">
      <c r="A8" s="6"/>
      <c r="B8" s="100" t="s">
        <v>44</v>
      </c>
      <c r="C8" s="101"/>
      <c r="D8" s="101"/>
      <c r="E8" s="101"/>
      <c r="F8" s="101"/>
      <c r="G8" s="101"/>
      <c r="H8" s="101"/>
      <c r="I8" s="102"/>
      <c r="J8" s="69" t="s">
        <v>16</v>
      </c>
      <c r="K8" s="69"/>
      <c r="L8" s="69"/>
      <c r="M8" s="69"/>
      <c r="N8" s="69"/>
      <c r="O8" s="69"/>
      <c r="P8" s="69"/>
      <c r="Q8" s="69"/>
    </row>
    <row r="9" spans="1:17" s="7" customFormat="1" ht="15" x14ac:dyDescent="0.2">
      <c r="A9" s="6"/>
      <c r="B9" s="105" t="s">
        <v>9</v>
      </c>
      <c r="C9" s="106"/>
      <c r="D9" s="106"/>
      <c r="E9" s="106"/>
      <c r="F9" s="101" t="s">
        <v>13</v>
      </c>
      <c r="G9" s="101"/>
      <c r="H9" s="101"/>
      <c r="I9" s="102"/>
      <c r="J9" s="107">
        <v>2.7E-2</v>
      </c>
      <c r="K9" s="108"/>
      <c r="L9" s="108"/>
      <c r="M9" s="108"/>
      <c r="N9" s="8" t="s">
        <v>17</v>
      </c>
      <c r="O9" s="9" t="s">
        <v>35</v>
      </c>
      <c r="P9" s="1">
        <v>0.65</v>
      </c>
      <c r="Q9" s="10"/>
    </row>
    <row r="10" spans="1:17" s="7" customFormat="1" ht="15" x14ac:dyDescent="0.2">
      <c r="A10" s="6"/>
      <c r="B10" s="105" t="s">
        <v>10</v>
      </c>
      <c r="C10" s="106"/>
      <c r="D10" s="106"/>
      <c r="E10" s="106"/>
      <c r="F10" s="101" t="s">
        <v>14</v>
      </c>
      <c r="G10" s="101"/>
      <c r="H10" s="101"/>
      <c r="I10" s="102"/>
      <c r="J10" s="107">
        <v>8.9999999999999993E-3</v>
      </c>
      <c r="K10" s="108"/>
      <c r="L10" s="108"/>
      <c r="M10" s="108"/>
      <c r="N10" s="8" t="s">
        <v>17</v>
      </c>
      <c r="O10" s="9" t="s">
        <v>35</v>
      </c>
      <c r="P10" s="1">
        <v>0.65</v>
      </c>
      <c r="Q10" s="10"/>
    </row>
    <row r="11" spans="1:17" s="7" customFormat="1" ht="15" x14ac:dyDescent="0.2">
      <c r="A11" s="6"/>
      <c r="B11" s="105" t="s">
        <v>11</v>
      </c>
      <c r="C11" s="106"/>
      <c r="D11" s="106"/>
      <c r="E11" s="106"/>
      <c r="F11" s="101" t="s">
        <v>5</v>
      </c>
      <c r="G11" s="101"/>
      <c r="H11" s="101"/>
      <c r="I11" s="102"/>
      <c r="J11" s="107">
        <v>3.0000000000000001E-3</v>
      </c>
      <c r="K11" s="108"/>
      <c r="L11" s="108"/>
      <c r="M11" s="108"/>
      <c r="N11" s="8" t="s">
        <v>17</v>
      </c>
      <c r="O11" s="9" t="s">
        <v>35</v>
      </c>
      <c r="P11" s="1">
        <v>0.65</v>
      </c>
      <c r="Q11" s="10"/>
    </row>
    <row r="12" spans="1:17" s="7" customFormat="1" ht="15" x14ac:dyDescent="0.2">
      <c r="A12" s="6"/>
      <c r="B12" s="105" t="s">
        <v>11</v>
      </c>
      <c r="C12" s="106"/>
      <c r="D12" s="106"/>
      <c r="E12" s="106"/>
      <c r="F12" s="101" t="s">
        <v>15</v>
      </c>
      <c r="G12" s="101"/>
      <c r="H12" s="101"/>
      <c r="I12" s="102"/>
      <c r="J12" s="107">
        <v>1E-3</v>
      </c>
      <c r="K12" s="108"/>
      <c r="L12" s="108"/>
      <c r="M12" s="108"/>
      <c r="N12" s="8" t="s">
        <v>17</v>
      </c>
      <c r="O12" s="9" t="s">
        <v>35</v>
      </c>
      <c r="P12" s="1">
        <v>0.65</v>
      </c>
      <c r="Q12" s="10"/>
    </row>
    <row r="13" spans="1:17" s="7" customFormat="1" ht="12.75" x14ac:dyDescent="0.2">
      <c r="A13" s="11"/>
      <c r="B13" s="69" t="s">
        <v>12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9.9499999999999993" customHeight="1" x14ac:dyDescent="0.2">
      <c r="A14" s="5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x14ac:dyDescent="0.2">
      <c r="A15" s="13" t="s">
        <v>4</v>
      </c>
      <c r="B15" s="14"/>
      <c r="C15" s="14"/>
      <c r="D15" s="14"/>
      <c r="E15" s="14"/>
      <c r="F15" s="15" t="s">
        <v>18</v>
      </c>
      <c r="G15" s="63" t="s">
        <v>5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1:17" x14ac:dyDescent="0.2">
      <c r="A16" s="72" t="s">
        <v>19</v>
      </c>
      <c r="B16" s="73"/>
      <c r="C16" s="73"/>
      <c r="D16" s="74" t="s">
        <v>20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5"/>
    </row>
    <row r="17" spans="1:17" s="7" customFormat="1" ht="12.75" x14ac:dyDescent="0.2">
      <c r="A17" s="16"/>
      <c r="B17" s="76" t="s">
        <v>34</v>
      </c>
      <c r="C17" s="76"/>
      <c r="D17" s="76"/>
      <c r="E17" s="76"/>
      <c r="F17" s="69" t="s">
        <v>33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s="7" customFormat="1" ht="12.75" x14ac:dyDescent="0.2">
      <c r="A18" s="16"/>
      <c r="B18" s="77"/>
      <c r="C18" s="77"/>
      <c r="D18" s="77"/>
      <c r="E18" s="77"/>
      <c r="F18" s="69" t="s">
        <v>13</v>
      </c>
      <c r="G18" s="69"/>
      <c r="H18" s="69"/>
      <c r="I18" s="69" t="s">
        <v>14</v>
      </c>
      <c r="J18" s="69"/>
      <c r="K18" s="69"/>
      <c r="L18" s="69" t="s">
        <v>5</v>
      </c>
      <c r="M18" s="69"/>
      <c r="N18" s="69"/>
      <c r="O18" s="69" t="s">
        <v>15</v>
      </c>
      <c r="P18" s="69"/>
      <c r="Q18" s="69"/>
    </row>
    <row r="19" spans="1:17" s="7" customFormat="1" ht="12.75" x14ac:dyDescent="0.2">
      <c r="A19" s="16"/>
      <c r="B19" s="78"/>
      <c r="C19" s="78"/>
      <c r="D19" s="78"/>
      <c r="E19" s="78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s="7" customFormat="1" ht="12.75" x14ac:dyDescent="0.2">
      <c r="A20" s="16"/>
      <c r="B20" s="69">
        <v>200</v>
      </c>
      <c r="C20" s="69"/>
      <c r="D20" s="69"/>
      <c r="E20" s="69"/>
      <c r="F20" s="70">
        <f t="shared" ref="F20:F25" si="0">$J$9*POWER(B20,$P$9)</f>
        <v>0.84534358506691021</v>
      </c>
      <c r="G20" s="70"/>
      <c r="H20" s="70"/>
      <c r="I20" s="70">
        <f t="shared" ref="I20:I25" si="1">$J$10*POWER(B20,$P$10)</f>
        <v>0.28178119502230337</v>
      </c>
      <c r="J20" s="70"/>
      <c r="K20" s="70"/>
      <c r="L20" s="70">
        <f t="shared" ref="L20:L25" si="2">$J$11*POWER(B20,$P$11)</f>
        <v>9.3927065007434474E-2</v>
      </c>
      <c r="M20" s="70"/>
      <c r="N20" s="70"/>
      <c r="O20" s="70">
        <f t="shared" ref="O20:O25" si="3">$J$12*POWER(B20,$P$12)</f>
        <v>3.1309021669144822E-2</v>
      </c>
      <c r="P20" s="70"/>
      <c r="Q20" s="70"/>
    </row>
    <row r="21" spans="1:17" s="7" customFormat="1" ht="12.75" x14ac:dyDescent="0.2">
      <c r="A21" s="16"/>
      <c r="B21" s="69">
        <v>400</v>
      </c>
      <c r="C21" s="69"/>
      <c r="D21" s="69"/>
      <c r="E21" s="69"/>
      <c r="F21" s="70">
        <f t="shared" si="0"/>
        <v>1.3264862682050538</v>
      </c>
      <c r="G21" s="70"/>
      <c r="H21" s="70"/>
      <c r="I21" s="70">
        <f t="shared" si="1"/>
        <v>0.44216208940168461</v>
      </c>
      <c r="J21" s="70"/>
      <c r="K21" s="70"/>
      <c r="L21" s="70">
        <f t="shared" si="2"/>
        <v>0.14738736313389489</v>
      </c>
      <c r="M21" s="70"/>
      <c r="N21" s="70"/>
      <c r="O21" s="70">
        <f t="shared" si="3"/>
        <v>4.9129121044631623E-2</v>
      </c>
      <c r="P21" s="70"/>
      <c r="Q21" s="70"/>
    </row>
    <row r="22" spans="1:17" s="7" customFormat="1" ht="12.75" x14ac:dyDescent="0.2">
      <c r="A22" s="16"/>
      <c r="B22" s="69">
        <v>600</v>
      </c>
      <c r="C22" s="69"/>
      <c r="D22" s="69"/>
      <c r="E22" s="69"/>
      <c r="F22" s="70">
        <f t="shared" si="0"/>
        <v>1.7264820877672575</v>
      </c>
      <c r="G22" s="70"/>
      <c r="H22" s="70"/>
      <c r="I22" s="70">
        <f t="shared" si="1"/>
        <v>0.57549402925575244</v>
      </c>
      <c r="J22" s="70"/>
      <c r="K22" s="70"/>
      <c r="L22" s="70">
        <f t="shared" si="2"/>
        <v>0.19183134308525082</v>
      </c>
      <c r="M22" s="70"/>
      <c r="N22" s="70"/>
      <c r="O22" s="70">
        <f t="shared" si="3"/>
        <v>6.3943781028416941E-2</v>
      </c>
      <c r="P22" s="70"/>
      <c r="Q22" s="70"/>
    </row>
    <row r="23" spans="1:17" s="7" customFormat="1" ht="12.75" x14ac:dyDescent="0.2">
      <c r="A23" s="16"/>
      <c r="B23" s="69">
        <v>800</v>
      </c>
      <c r="C23" s="69"/>
      <c r="D23" s="69"/>
      <c r="E23" s="69"/>
      <c r="F23" s="70">
        <f t="shared" si="0"/>
        <v>2.081480064224178</v>
      </c>
      <c r="G23" s="70"/>
      <c r="H23" s="70"/>
      <c r="I23" s="70">
        <f t="shared" si="1"/>
        <v>0.69382668807472603</v>
      </c>
      <c r="J23" s="70"/>
      <c r="K23" s="70"/>
      <c r="L23" s="70">
        <f t="shared" si="2"/>
        <v>0.23127556269157534</v>
      </c>
      <c r="M23" s="70"/>
      <c r="N23" s="70"/>
      <c r="O23" s="70">
        <f t="shared" si="3"/>
        <v>7.7091854230525114E-2</v>
      </c>
      <c r="P23" s="70"/>
      <c r="Q23" s="70"/>
    </row>
    <row r="24" spans="1:17" s="7" customFormat="1" ht="12.75" x14ac:dyDescent="0.2">
      <c r="A24" s="16"/>
      <c r="B24" s="69">
        <v>1000</v>
      </c>
      <c r="C24" s="69"/>
      <c r="D24" s="69"/>
      <c r="E24" s="69"/>
      <c r="F24" s="70">
        <f t="shared" si="0"/>
        <v>2.406377532961113</v>
      </c>
      <c r="G24" s="70"/>
      <c r="H24" s="70"/>
      <c r="I24" s="70">
        <f t="shared" si="1"/>
        <v>0.80212584432037104</v>
      </c>
      <c r="J24" s="70"/>
      <c r="K24" s="70"/>
      <c r="L24" s="70">
        <f t="shared" si="2"/>
        <v>0.26737528144012368</v>
      </c>
      <c r="M24" s="70"/>
      <c r="N24" s="70"/>
      <c r="O24" s="70">
        <f t="shared" si="3"/>
        <v>8.9125093813374565E-2</v>
      </c>
      <c r="P24" s="70"/>
      <c r="Q24" s="70"/>
    </row>
    <row r="25" spans="1:17" s="7" customFormat="1" ht="12.75" x14ac:dyDescent="0.2">
      <c r="A25" s="17"/>
      <c r="B25" s="69">
        <v>1200</v>
      </c>
      <c r="C25" s="69"/>
      <c r="D25" s="69"/>
      <c r="E25" s="69"/>
      <c r="F25" s="70">
        <f t="shared" si="0"/>
        <v>2.7091407827315437</v>
      </c>
      <c r="G25" s="70"/>
      <c r="H25" s="70"/>
      <c r="I25" s="70">
        <f t="shared" si="1"/>
        <v>0.90304692757718119</v>
      </c>
      <c r="J25" s="70"/>
      <c r="K25" s="70"/>
      <c r="L25" s="70">
        <f t="shared" si="2"/>
        <v>0.3010156425257271</v>
      </c>
      <c r="M25" s="70"/>
      <c r="N25" s="70"/>
      <c r="O25" s="70">
        <f t="shared" si="3"/>
        <v>0.10033854750857571</v>
      </c>
      <c r="P25" s="70"/>
      <c r="Q25" s="70"/>
    </row>
    <row r="26" spans="1:17" ht="9.9499999999999993" customHeight="1" x14ac:dyDescent="0.2">
      <c r="A26" s="5"/>
      <c r="B26" s="12"/>
      <c r="C26" s="12"/>
      <c r="D26" s="12"/>
      <c r="E26" s="12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x14ac:dyDescent="0.2">
      <c r="A27" s="62" t="s">
        <v>0</v>
      </c>
      <c r="B27" s="62"/>
      <c r="C27" s="62"/>
      <c r="D27" s="62"/>
      <c r="E27" s="62"/>
      <c r="F27" s="62"/>
      <c r="G27" s="62"/>
      <c r="H27" s="62"/>
      <c r="I27" s="62"/>
      <c r="J27" s="62"/>
      <c r="K27" s="62" t="s">
        <v>32</v>
      </c>
      <c r="L27" s="62"/>
      <c r="M27" s="62"/>
      <c r="N27" s="63"/>
      <c r="O27" s="63"/>
      <c r="P27" s="63"/>
      <c r="Q27" s="63"/>
    </row>
    <row r="28" spans="1:17" x14ac:dyDescent="0.2">
      <c r="A28" s="64" t="s">
        <v>1</v>
      </c>
      <c r="B28" s="65"/>
      <c r="C28" s="65"/>
      <c r="D28" s="19" t="s">
        <v>18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1:17" x14ac:dyDescent="0.2">
      <c r="A29" s="64" t="s">
        <v>2</v>
      </c>
      <c r="B29" s="65"/>
      <c r="C29" s="65"/>
      <c r="D29" s="19" t="s">
        <v>18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7" x14ac:dyDescent="0.2">
      <c r="A30" s="64" t="s">
        <v>3</v>
      </c>
      <c r="B30" s="65"/>
      <c r="C30" s="65"/>
      <c r="D30" s="19" t="s">
        <v>18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7" x14ac:dyDescent="0.2">
      <c r="A31" s="64" t="s">
        <v>30</v>
      </c>
      <c r="B31" s="65"/>
      <c r="C31" s="65"/>
      <c r="D31" s="19" t="s">
        <v>18</v>
      </c>
      <c r="E31" s="71" t="s">
        <v>45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1:17" ht="15" customHeight="1" x14ac:dyDescent="0.2">
      <c r="A32" s="49" t="s">
        <v>23</v>
      </c>
      <c r="B32" s="50"/>
      <c r="C32" s="50"/>
      <c r="D32" s="50"/>
      <c r="E32" s="50"/>
      <c r="F32" s="50"/>
      <c r="G32" s="50"/>
      <c r="H32" s="30"/>
      <c r="I32" s="67">
        <v>80</v>
      </c>
      <c r="J32" s="67"/>
      <c r="K32" s="67"/>
      <c r="L32" s="67"/>
      <c r="M32" s="67"/>
      <c r="N32" s="68"/>
      <c r="O32" s="32"/>
      <c r="P32" s="51" t="s">
        <v>24</v>
      </c>
      <c r="Q32" s="52"/>
    </row>
    <row r="33" spans="1:17" ht="15" customHeight="1" x14ac:dyDescent="0.2">
      <c r="A33" s="49" t="s">
        <v>40</v>
      </c>
      <c r="B33" s="50"/>
      <c r="C33" s="50"/>
      <c r="D33" s="50"/>
      <c r="E33" s="50"/>
      <c r="F33" s="50"/>
      <c r="G33" s="50"/>
      <c r="H33" s="30"/>
      <c r="I33" s="53">
        <v>1000</v>
      </c>
      <c r="J33" s="53"/>
      <c r="K33" s="53"/>
      <c r="L33" s="53"/>
      <c r="M33" s="53"/>
      <c r="N33" s="54"/>
      <c r="O33" s="33"/>
      <c r="P33" s="51" t="s">
        <v>21</v>
      </c>
      <c r="Q33" s="52"/>
    </row>
    <row r="34" spans="1:17" ht="15" customHeight="1" x14ac:dyDescent="0.2">
      <c r="A34" s="49" t="s">
        <v>39</v>
      </c>
      <c r="B34" s="50"/>
      <c r="C34" s="50"/>
      <c r="D34" s="50"/>
      <c r="E34" s="50"/>
      <c r="F34" s="50"/>
      <c r="G34" s="50"/>
      <c r="H34" s="30"/>
      <c r="I34" s="55">
        <v>20</v>
      </c>
      <c r="J34" s="55"/>
      <c r="K34" s="55"/>
      <c r="L34" s="55"/>
      <c r="M34" s="55"/>
      <c r="N34" s="56"/>
      <c r="O34" s="34"/>
      <c r="P34" s="51" t="s">
        <v>21</v>
      </c>
      <c r="Q34" s="52"/>
    </row>
    <row r="35" spans="1:17" ht="15" customHeight="1" x14ac:dyDescent="0.2">
      <c r="A35" s="28" t="s">
        <v>38</v>
      </c>
      <c r="B35" s="29"/>
      <c r="C35" s="29"/>
      <c r="D35" s="29"/>
      <c r="E35" s="29"/>
      <c r="F35" s="29"/>
      <c r="G35" s="29"/>
      <c r="H35" s="31"/>
      <c r="I35" s="57">
        <f>2.256*SQRT(I34)*3.6</f>
        <v>36.320899372124579</v>
      </c>
      <c r="J35" s="57"/>
      <c r="K35" s="57"/>
      <c r="L35" s="57"/>
      <c r="M35" s="57"/>
      <c r="N35" s="58"/>
      <c r="O35" s="35"/>
      <c r="P35" s="45" t="s">
        <v>26</v>
      </c>
      <c r="Q35" s="46"/>
    </row>
    <row r="36" spans="1:17" ht="15" customHeight="1" x14ac:dyDescent="0.2">
      <c r="A36" s="47" t="s">
        <v>36</v>
      </c>
      <c r="B36" s="48"/>
      <c r="C36" s="48"/>
      <c r="D36" s="48"/>
      <c r="E36" s="48"/>
      <c r="F36" s="48"/>
      <c r="G36" s="48"/>
      <c r="H36" s="31"/>
      <c r="I36" s="57">
        <f>I35*1000/3600</f>
        <v>10.08913871447905</v>
      </c>
      <c r="J36" s="57"/>
      <c r="K36" s="57"/>
      <c r="L36" s="57"/>
      <c r="M36" s="57"/>
      <c r="N36" s="58"/>
      <c r="O36" s="35"/>
      <c r="P36" s="45" t="s">
        <v>31</v>
      </c>
      <c r="Q36" s="46"/>
    </row>
    <row r="37" spans="1:17" x14ac:dyDescent="0.2">
      <c r="A37" s="28" t="s">
        <v>37</v>
      </c>
      <c r="B37" s="29"/>
      <c r="C37" s="29"/>
      <c r="D37" s="29"/>
      <c r="E37" s="29"/>
      <c r="F37" s="29"/>
      <c r="G37" s="29"/>
      <c r="H37" s="31"/>
      <c r="I37" s="59">
        <f>I36/I32</f>
        <v>0.12611423393098814</v>
      </c>
      <c r="J37" s="60"/>
      <c r="K37" s="60"/>
      <c r="L37" s="60"/>
      <c r="M37" s="60"/>
      <c r="N37" s="60"/>
      <c r="O37" s="36"/>
      <c r="P37" s="103" t="s">
        <v>16</v>
      </c>
      <c r="Q37" s="104"/>
    </row>
    <row r="38" spans="1:17" x14ac:dyDescent="0.2">
      <c r="A38" s="26" t="s">
        <v>29</v>
      </c>
      <c r="B38" s="27"/>
      <c r="C38" s="27"/>
      <c r="D38" s="27"/>
      <c r="E38" s="27"/>
      <c r="F38" s="27"/>
      <c r="G38" s="27" t="s">
        <v>13</v>
      </c>
      <c r="H38" s="27"/>
      <c r="I38" s="38">
        <f>(POWER($I$33,P9))*J9</f>
        <v>2.406377532961113</v>
      </c>
      <c r="J38" s="38"/>
      <c r="K38" s="38"/>
      <c r="L38" s="37">
        <f>((($I$32*I38)*($I$32*I38))/(2.256*2.256))</f>
        <v>7281.6418076807167</v>
      </c>
      <c r="M38" s="37"/>
      <c r="N38" s="37"/>
      <c r="O38" s="61">
        <f>I32*I38</f>
        <v>192.51020263688903</v>
      </c>
      <c r="P38" s="61"/>
      <c r="Q38" s="61"/>
    </row>
    <row r="39" spans="1:17" x14ac:dyDescent="0.2">
      <c r="A39" s="26" t="s">
        <v>29</v>
      </c>
      <c r="B39" s="27"/>
      <c r="C39" s="27"/>
      <c r="D39" s="27"/>
      <c r="E39" s="27"/>
      <c r="F39" s="27"/>
      <c r="G39" s="27" t="s">
        <v>14</v>
      </c>
      <c r="H39" s="27"/>
      <c r="I39" s="38">
        <f>(POWER($I$33,P10))*J10</f>
        <v>0.80212584432037104</v>
      </c>
      <c r="J39" s="38"/>
      <c r="K39" s="38"/>
      <c r="L39" s="37">
        <f>((($I$32*I39)*($I$32*I39))/(2.256*2.256))</f>
        <v>809.07131196452406</v>
      </c>
      <c r="M39" s="37"/>
      <c r="N39" s="37"/>
      <c r="O39" s="61">
        <f>I33*I39</f>
        <v>802.12584432037102</v>
      </c>
      <c r="P39" s="61"/>
      <c r="Q39" s="61"/>
    </row>
    <row r="40" spans="1:17" x14ac:dyDescent="0.2">
      <c r="A40" s="26" t="s">
        <v>29</v>
      </c>
      <c r="B40" s="27"/>
      <c r="C40" s="27"/>
      <c r="D40" s="27"/>
      <c r="E40" s="27"/>
      <c r="F40" s="27"/>
      <c r="G40" s="27" t="s">
        <v>5</v>
      </c>
      <c r="H40" s="27"/>
      <c r="I40" s="38">
        <f>(POWER($I$33,P11))*J11</f>
        <v>0.26737528144012368</v>
      </c>
      <c r="J40" s="38"/>
      <c r="K40" s="38"/>
      <c r="L40" s="37">
        <f>((($I$32*I40)*($I$32*I40))/(2.256*2.256))</f>
        <v>89.896812440502686</v>
      </c>
      <c r="M40" s="37"/>
      <c r="N40" s="37"/>
      <c r="O40" s="61">
        <f>I34*I40</f>
        <v>5.3475056288024732</v>
      </c>
      <c r="P40" s="61"/>
      <c r="Q40" s="61"/>
    </row>
    <row r="41" spans="1:17" x14ac:dyDescent="0.2">
      <c r="A41" s="26" t="s">
        <v>29</v>
      </c>
      <c r="B41" s="27"/>
      <c r="C41" s="27"/>
      <c r="D41" s="27"/>
      <c r="E41" s="27"/>
      <c r="F41" s="27"/>
      <c r="G41" s="27" t="s">
        <v>15</v>
      </c>
      <c r="H41" s="27"/>
      <c r="I41" s="38">
        <f>(POWER($I$33,P12))*J12</f>
        <v>8.9125093813374565E-2</v>
      </c>
      <c r="J41" s="38"/>
      <c r="K41" s="38"/>
      <c r="L41" s="37">
        <f>((($I$32*I41)*($I$32*I41))/(2.256*2.256))</f>
        <v>9.9885347156114115</v>
      </c>
      <c r="M41" s="37"/>
      <c r="N41" s="37"/>
      <c r="O41" s="61">
        <f>I35*I41</f>
        <v>3.2371035639267403</v>
      </c>
      <c r="P41" s="61"/>
      <c r="Q41" s="61"/>
    </row>
    <row r="42" spans="1:17" s="5" customFormat="1" ht="9.9499999999999993" customHeight="1" x14ac:dyDescent="0.2"/>
    <row r="43" spans="1:17" ht="15" customHeight="1" x14ac:dyDescent="0.2">
      <c r="A43" s="42" t="s">
        <v>25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4"/>
    </row>
    <row r="44" spans="1:17" ht="15" customHeight="1" x14ac:dyDescent="0.2">
      <c r="A44" s="20"/>
      <c r="B44" s="21"/>
      <c r="C44" s="23" t="s">
        <v>13</v>
      </c>
      <c r="D44" s="24" t="s">
        <v>27</v>
      </c>
      <c r="E44" s="21"/>
      <c r="F44" s="21"/>
      <c r="G44" s="21"/>
      <c r="H44" s="25" t="str">
        <f>IF(J44="Kaçak Miktarı Uygundur","P","O")</f>
        <v>P</v>
      </c>
      <c r="I44" s="22" t="s">
        <v>18</v>
      </c>
      <c r="J44" s="39" t="str">
        <f>IF(I38&gt;$I$37,"Kaçak Miktarı Uygundur","Kaçak Miktarı Uygun Değildir")</f>
        <v>Kaçak Miktarı Uygundur</v>
      </c>
      <c r="K44" s="40"/>
      <c r="L44" s="40"/>
      <c r="M44" s="40"/>
      <c r="N44" s="40"/>
      <c r="O44" s="40"/>
      <c r="P44" s="40"/>
      <c r="Q44" s="41"/>
    </row>
    <row r="45" spans="1:17" ht="15" customHeight="1" x14ac:dyDescent="0.2">
      <c r="A45" s="20"/>
      <c r="B45" s="21"/>
      <c r="C45" s="23" t="s">
        <v>14</v>
      </c>
      <c r="D45" s="24" t="s">
        <v>28</v>
      </c>
      <c r="E45" s="21"/>
      <c r="F45" s="21"/>
      <c r="G45" s="21"/>
      <c r="H45" s="25" t="str">
        <f>IF(J45="Kaçak Miktarı Uygundur","P","O")</f>
        <v>P</v>
      </c>
      <c r="I45" s="22" t="s">
        <v>18</v>
      </c>
      <c r="J45" s="39" t="str">
        <f>IF(I39&gt;$I$37,"Kaçak Miktarı Uygundur","Kaçak Miktarı Uygun Değildir")</f>
        <v>Kaçak Miktarı Uygundur</v>
      </c>
      <c r="K45" s="40"/>
      <c r="L45" s="40"/>
      <c r="M45" s="40"/>
      <c r="N45" s="40"/>
      <c r="O45" s="40"/>
      <c r="P45" s="40"/>
      <c r="Q45" s="41"/>
    </row>
    <row r="46" spans="1:17" ht="15" customHeight="1" x14ac:dyDescent="0.2">
      <c r="A46" s="20"/>
      <c r="B46" s="21"/>
      <c r="C46" s="23" t="s">
        <v>5</v>
      </c>
      <c r="D46" s="24" t="s">
        <v>28</v>
      </c>
      <c r="E46" s="21"/>
      <c r="F46" s="21"/>
      <c r="G46" s="21"/>
      <c r="H46" s="25" t="str">
        <f>IF(J46="Kaçak Miktarı Uygundur","P","O")</f>
        <v>P</v>
      </c>
      <c r="I46" s="22" t="s">
        <v>18</v>
      </c>
      <c r="J46" s="39" t="str">
        <f>IF(I40&gt;$I$37,"Kaçak Miktarı Uygundur","Kaçak Miktarı Uygun Değildir")</f>
        <v>Kaçak Miktarı Uygundur</v>
      </c>
      <c r="K46" s="40"/>
      <c r="L46" s="40"/>
      <c r="M46" s="40"/>
      <c r="N46" s="40"/>
      <c r="O46" s="40"/>
      <c r="P46" s="40"/>
      <c r="Q46" s="41"/>
    </row>
    <row r="47" spans="1:17" x14ac:dyDescent="0.2">
      <c r="A47" s="20"/>
      <c r="B47" s="21"/>
      <c r="C47" s="23" t="s">
        <v>15</v>
      </c>
      <c r="D47" s="24" t="s">
        <v>28</v>
      </c>
      <c r="E47" s="21"/>
      <c r="F47" s="21"/>
      <c r="G47" s="21"/>
      <c r="H47" s="25" t="str">
        <f>IF(J47="Kaçak Miktarı Uygundur","P","O")</f>
        <v>O</v>
      </c>
      <c r="I47" s="22" t="s">
        <v>18</v>
      </c>
      <c r="J47" s="39" t="str">
        <f>IF(I41&gt;$I$37,"Kaçak Miktarı Uygundur","Kaçak Miktarı Uygun Değildir")</f>
        <v>Kaçak Miktarı Uygun Değildir</v>
      </c>
      <c r="K47" s="40"/>
      <c r="L47" s="40"/>
      <c r="M47" s="40"/>
      <c r="N47" s="40"/>
      <c r="O47" s="40"/>
      <c r="P47" s="40"/>
      <c r="Q47" s="41"/>
    </row>
  </sheetData>
  <sheetProtection algorithmName="SHA-512" hashValue="WIW5Mncjpw50hMReq8BSnjbf3SMn1CrJsZsw1Nd0GYybkEuUVFxumzPR7tZo5cV8mY8uTQTEdlObnWPHOtAc5A==" saltValue="jjhKUF/BS80TSAknrcIuLw==" spinCount="100000" sheet="1" objects="1" scenarios="1" selectLockedCells="1"/>
  <protectedRanges>
    <protectedRange password="EDB1" sqref="G15" name="Range3"/>
    <protectedRange password="EDB1" sqref="I32:I35 P37:Q37 O9:O12 A32:H35 K32:Q35" name="Range1"/>
    <protectedRange password="EDB1" sqref="E28:Q31" name="Range2"/>
  </protectedRanges>
  <mergeCells count="105">
    <mergeCell ref="J47:Q47"/>
    <mergeCell ref="A43:Q43"/>
    <mergeCell ref="J44:Q44"/>
    <mergeCell ref="J45:Q45"/>
    <mergeCell ref="J46:Q46"/>
    <mergeCell ref="P35:Q35"/>
    <mergeCell ref="A36:G36"/>
    <mergeCell ref="P36:Q36"/>
    <mergeCell ref="P37:Q37"/>
    <mergeCell ref="O38:Q38"/>
    <mergeCell ref="O39:Q39"/>
    <mergeCell ref="O40:Q40"/>
    <mergeCell ref="O41:Q41"/>
    <mergeCell ref="I38:K38"/>
    <mergeCell ref="L38:N38"/>
    <mergeCell ref="I39:K39"/>
    <mergeCell ref="L39:N39"/>
    <mergeCell ref="I40:K40"/>
    <mergeCell ref="L40:N40"/>
    <mergeCell ref="I41:K41"/>
    <mergeCell ref="L41:N41"/>
    <mergeCell ref="A33:G33"/>
    <mergeCell ref="P33:Q33"/>
    <mergeCell ref="A34:G34"/>
    <mergeCell ref="P34:Q34"/>
    <mergeCell ref="I33:N33"/>
    <mergeCell ref="I34:N34"/>
    <mergeCell ref="I35:N35"/>
    <mergeCell ref="I36:N36"/>
    <mergeCell ref="I37:N37"/>
    <mergeCell ref="A30:C30"/>
    <mergeCell ref="E30:Q30"/>
    <mergeCell ref="A31:C31"/>
    <mergeCell ref="E31:Q31"/>
    <mergeCell ref="A32:G32"/>
    <mergeCell ref="P32:Q32"/>
    <mergeCell ref="A27:J27"/>
    <mergeCell ref="K27:M27"/>
    <mergeCell ref="N27:Q27"/>
    <mergeCell ref="A28:C28"/>
    <mergeCell ref="E28:Q28"/>
    <mergeCell ref="A29:C29"/>
    <mergeCell ref="E29:Q29"/>
    <mergeCell ref="I32:N32"/>
    <mergeCell ref="B24:E24"/>
    <mergeCell ref="F24:H24"/>
    <mergeCell ref="I24:K24"/>
    <mergeCell ref="L24:N24"/>
    <mergeCell ref="O24:Q24"/>
    <mergeCell ref="B25:E25"/>
    <mergeCell ref="F25:H25"/>
    <mergeCell ref="I25:K25"/>
    <mergeCell ref="L25:N25"/>
    <mergeCell ref="O25:Q25"/>
    <mergeCell ref="B22:E22"/>
    <mergeCell ref="F22:H22"/>
    <mergeCell ref="I22:K22"/>
    <mergeCell ref="L22:N22"/>
    <mergeCell ref="O22:Q22"/>
    <mergeCell ref="B23:E23"/>
    <mergeCell ref="F23:H23"/>
    <mergeCell ref="I23:K23"/>
    <mergeCell ref="L23:N23"/>
    <mergeCell ref="O23:Q23"/>
    <mergeCell ref="B20:E20"/>
    <mergeCell ref="F20:H20"/>
    <mergeCell ref="I20:K20"/>
    <mergeCell ref="L20:N20"/>
    <mergeCell ref="O20:Q20"/>
    <mergeCell ref="B21:E21"/>
    <mergeCell ref="F21:H21"/>
    <mergeCell ref="I21:K21"/>
    <mergeCell ref="L21:N21"/>
    <mergeCell ref="O21:Q21"/>
    <mergeCell ref="B13:Q13"/>
    <mergeCell ref="G15:Q15"/>
    <mergeCell ref="A16:C16"/>
    <mergeCell ref="D16:Q16"/>
    <mergeCell ref="B17:E19"/>
    <mergeCell ref="F17:Q17"/>
    <mergeCell ref="F18:H19"/>
    <mergeCell ref="I18:K19"/>
    <mergeCell ref="L18:N19"/>
    <mergeCell ref="O18:Q19"/>
    <mergeCell ref="B12:E12"/>
    <mergeCell ref="F12:I12"/>
    <mergeCell ref="J12:M12"/>
    <mergeCell ref="B8:I8"/>
    <mergeCell ref="J8:Q8"/>
    <mergeCell ref="B9:E9"/>
    <mergeCell ref="F9:I9"/>
    <mergeCell ref="J9:M9"/>
    <mergeCell ref="B10:E10"/>
    <mergeCell ref="F10:I10"/>
    <mergeCell ref="J10:M10"/>
    <mergeCell ref="A1:J3"/>
    <mergeCell ref="K1:Q3"/>
    <mergeCell ref="A5:Q5"/>
    <mergeCell ref="B6:I6"/>
    <mergeCell ref="J6:Q6"/>
    <mergeCell ref="B7:I7"/>
    <mergeCell ref="J7:Q7"/>
    <mergeCell ref="B11:E11"/>
    <mergeCell ref="F11:I11"/>
    <mergeCell ref="J11:M11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BUYUK</vt:lpstr>
      <vt:lpstr>KUCUK</vt:lpstr>
    </vt:vector>
  </TitlesOfParts>
  <Company>Hanım Sultan A.Ş.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Hakan Bayramoglu</dc:creator>
  <cp:lastModifiedBy>Acar Hakan Bayramoğlu</cp:lastModifiedBy>
  <cp:lastPrinted>2017-12-28T16:35:21Z</cp:lastPrinted>
  <dcterms:created xsi:type="dcterms:W3CDTF">2004-10-20T12:34:08Z</dcterms:created>
  <dcterms:modified xsi:type="dcterms:W3CDTF">2018-01-21T11:52:07Z</dcterms:modified>
</cp:coreProperties>
</file>